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15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P4</author>
  </authors>
  <commentList>
    <comment ref="J40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P4</author>
  </authors>
  <commentList>
    <comment ref="J38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P4</author>
  </authors>
  <commentList>
    <comment ref="J110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</t>
        </r>
      </text>
    </comment>
    <comment ref="J62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<sst xmlns="http://schemas.openxmlformats.org/spreadsheetml/2006/main" count="240" uniqueCount="108">
  <si>
    <t>LESS</t>
  </si>
  <si>
    <t>HRA U/S. 10(13A) &amp; RULE 2A</t>
  </si>
  <si>
    <t>RENT PAID EXCEES OF 10% OF SALARY</t>
  </si>
  <si>
    <t>50% (METRO) OF SALARY OR 40 % FOR OTHERS</t>
  </si>
  <si>
    <t>GROSS SALARY INCOME</t>
  </si>
  <si>
    <t>INCOME FROM HOUSE PROPERTY</t>
  </si>
  <si>
    <t>GROSS ANNUAL VALUE</t>
  </si>
  <si>
    <t>ADD</t>
  </si>
  <si>
    <t>ANY OTHER INCOME</t>
  </si>
  <si>
    <t>GROSS TOTAL INCOME</t>
  </si>
  <si>
    <t>DEDUCTION UNDER CHAPTER VI-A</t>
  </si>
  <si>
    <t>PF</t>
  </si>
  <si>
    <t>GRINS</t>
  </si>
  <si>
    <t>INSURANCE</t>
  </si>
  <si>
    <t>PENSION FUND</t>
  </si>
  <si>
    <t>TUTION FEES</t>
  </si>
  <si>
    <t>HBA PRINCIPAL</t>
  </si>
  <si>
    <t>OTHERS(IF ANY)</t>
  </si>
  <si>
    <t>MEDICAL INSURANCE U/S.80 D</t>
  </si>
  <si>
    <t>OTHERS Rs. 15000</t>
  </si>
  <si>
    <t>U/S.80E(INT ON EDU LOAN</t>
  </si>
  <si>
    <t>U/S.80 G DONATIONS</t>
  </si>
  <si>
    <t>U/S.80U BLIND/MRP/PH</t>
  </si>
  <si>
    <t>TAXABLE INCOME</t>
  </si>
  <si>
    <t xml:space="preserve">RESTRICTED TO </t>
  </si>
  <si>
    <t>INCOME TAX ON TAXABLE INCOME</t>
  </si>
  <si>
    <t>TAXABLE GROSS SALARY  INCOME</t>
  </si>
  <si>
    <t xml:space="preserve">      O</t>
  </si>
  <si>
    <t xml:space="preserve">      </t>
  </si>
  <si>
    <t>TRANSPORT ALLOWANCE MAXIMUM OF   Rs.</t>
  </si>
  <si>
    <t>Rs.50000 for mild &amp; Rs.75000 for severe</t>
  </si>
  <si>
    <t>ORGANISATION:</t>
  </si>
  <si>
    <t>CLICK HERE</t>
  </si>
  <si>
    <t>ACTUAL HRA RECEIVED</t>
  </si>
  <si>
    <t>PROFESSIONAL TAX</t>
  </si>
  <si>
    <t>FOR Sr.CITIZEN Rs. 20000</t>
  </si>
  <si>
    <t xml:space="preserve">      ADD:</t>
  </si>
  <si>
    <t>IF BELOW AGE 65 MALE WRITE 1, IF FEMALE BELOW AGE 65  WRITE 2, ABOVE 65 (Sr CITIZEN )WRITE 3 HERE</t>
  </si>
  <si>
    <t>ADD:</t>
  </si>
  <si>
    <t>EDU&amp;SEC HIG EDU CESS @ 3%</t>
  </si>
  <si>
    <t xml:space="preserve">                                      TOTAL TAX PAYABLE                                        Rs.</t>
  </si>
  <si>
    <t>ON  BALANCE</t>
  </si>
  <si>
    <t xml:space="preserve">  FEMALE</t>
  </si>
  <si>
    <t xml:space="preserve"> Sr CITIZEN</t>
  </si>
  <si>
    <t xml:space="preserve">                                         TAX ON TAXABLE INCOME                                 Rs.</t>
  </si>
  <si>
    <t>Sr.CITIZEN</t>
  </si>
  <si>
    <t>SUBJECT TO A CEILING OF 25% THEREOF OR Rs.2000/- PER MONTH</t>
  </si>
  <si>
    <t>DESIGNATION:</t>
  </si>
  <si>
    <t>for men below 65 years</t>
  </si>
  <si>
    <t xml:space="preserve">Upto </t>
  </si>
  <si>
    <t>next</t>
  </si>
  <si>
    <t>above</t>
  </si>
  <si>
    <t>female</t>
  </si>
  <si>
    <t>upto</t>
  </si>
  <si>
    <t>Sr Citizen</t>
  </si>
  <si>
    <t>U/S.80GG:HOUSE RENT PAID IF NO HRA(declaration Form 10BA)</t>
  </si>
  <si>
    <t xml:space="preserve">                                                             MALE</t>
  </si>
  <si>
    <t>INCOME TAX CALCULATION FOR THE AY 2009-10(FY2008-09) IN R/0.Shri./Smt.</t>
  </si>
  <si>
    <t>FIRST                       Rs.               150000</t>
  </si>
  <si>
    <t>NEXT                        Rs.                150000</t>
  </si>
  <si>
    <t>NEXT 75000</t>
  </si>
  <si>
    <t>NEXT                        Rs.                200000</t>
  </si>
  <si>
    <t>NEXT 200000</t>
  </si>
  <si>
    <t>LESS:INT ON HBA</t>
  </si>
  <si>
    <r>
      <t xml:space="preserve"> </t>
    </r>
    <r>
      <rPr>
        <b/>
        <i/>
        <sz val="8"/>
        <color indexed="8"/>
        <rFont val="Arial"/>
        <family val="2"/>
      </rPr>
      <t>RENT PAID IN EXCESS OF 10% OF TOTAL INCOME</t>
    </r>
  </si>
  <si>
    <t>Full Exemption</t>
  </si>
  <si>
    <t>Half Exemption</t>
  </si>
  <si>
    <t>SC ON TOTAL INCOME EXCEEING Rs.1000000@ 10%</t>
  </si>
  <si>
    <t>ON BALANCE</t>
  </si>
  <si>
    <t xml:space="preserve">                                  WITH ARREARS</t>
  </si>
  <si>
    <t>FILL</t>
  </si>
  <si>
    <t>THE</t>
  </si>
  <si>
    <t>BLACK</t>
  </si>
  <si>
    <t>CELLS</t>
  </si>
  <si>
    <t>LEAST OF THE FOLLOWING;</t>
  </si>
  <si>
    <t>ADDITIONAL GPF, ( IF ANY)</t>
  </si>
  <si>
    <t>PAN NO:</t>
  </si>
  <si>
    <t>TOTAL</t>
  </si>
  <si>
    <t>FULLY EXEMPTED</t>
  </si>
  <si>
    <t>HALF EXEMPTED</t>
  </si>
  <si>
    <t xml:space="preserve">                                      TOTAL TAX PAYABLE    BEFORE RELIEF         Rs.</t>
  </si>
  <si>
    <t>TAX PAYABLE</t>
  </si>
  <si>
    <t xml:space="preserve"> TAX REBATE U/SC.89                                      Rs.</t>
  </si>
  <si>
    <t>INCOME TAX PAYABLE AFTER RELIEF U/S.89</t>
  </si>
  <si>
    <t>AT THE RATE OF 0 % FOR THE FIRST</t>
  </si>
  <si>
    <t>AT THE RATE OF  10 % FOR THE NEXT</t>
  </si>
  <si>
    <t>AT THE RATE OF  20 % FOR THE NEXT</t>
  </si>
  <si>
    <t>FOR SENIOR CITIZEN</t>
  </si>
  <si>
    <t>FOR MALE &amp; FEMALE BELOW 65 YEARS</t>
  </si>
  <si>
    <t>AT THE RATE OF  30 % ON BALANCE</t>
  </si>
  <si>
    <t>AT THE RATE OF  30 % ON  BALANCE</t>
  </si>
  <si>
    <t>TAX ON SALARY WITHOUT ARREARS</t>
  </si>
  <si>
    <t>FOR TAX WITHOUT ARREARS CLICK SHEET 2</t>
  </si>
  <si>
    <t>Rs.</t>
  </si>
  <si>
    <t>OTHERS(IF ANY, SPECIFY)</t>
  </si>
  <si>
    <t>RESTRICTED TO</t>
  </si>
  <si>
    <t>HRA U/S. 10(13A) &amp; RULE 2A(LEAST OF THE FOLLOWING;)</t>
  </si>
  <si>
    <t>TRANSPORT ALLOWANCE MAXIMUM OF                                                                       Rs.</t>
  </si>
  <si>
    <t xml:space="preserve">HERE FILLUP   PREVIOUS YEARS ARREARS (i.e.) JAN,06 TO FEB,08 </t>
  </si>
  <si>
    <t>HRA U/S. 10(13A) &amp; RULE 2A( LEAST OF THE FOLLOWING)</t>
  </si>
  <si>
    <t>FOR Sr.CITIZEN Rs. 20,000</t>
  </si>
  <si>
    <t>OTHERS Rs. 15,000</t>
  </si>
  <si>
    <t>U/S.80 U BLIND/MRP/PH (Rs.50,000 for mild &amp; Rs.75,000 for severe)</t>
  </si>
  <si>
    <r>
      <t xml:space="preserve"> </t>
    </r>
    <r>
      <rPr>
        <b/>
        <i/>
        <sz val="8"/>
        <color indexed="8"/>
        <rFont val="Arial"/>
        <family val="2"/>
      </rPr>
      <t>RENT PAID IN EXCESS OF 10% OF TOTAL INCOME SUBJECT TO A CEILLING OF 25% THEREOF OR Rs.2,000 PER MONTH</t>
    </r>
  </si>
  <si>
    <t>U/S. 80U BLIND/MRP/PH Rs.50,000 for mild &amp; Rs.75,000 for severe</t>
  </si>
  <si>
    <t>SC ON TOTAL INCOME EXCEEING Rs.1,000,000@ 10%</t>
  </si>
  <si>
    <t>U/S.80E(INT ON EDU LOAN)</t>
  </si>
  <si>
    <r>
      <t xml:space="preserve"> </t>
    </r>
    <r>
      <rPr>
        <b/>
        <i/>
        <sz val="8"/>
        <color indexed="8"/>
        <rFont val="Arial"/>
        <family val="2"/>
      </rPr>
      <t>RENT PAID IN EXCESS OF 10% OF TOTAL INCOME SUBJECT TO A CEILING OF 25% THEREOF OR Rs.2,000 PerMonth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</si>
</sst>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b/>
      <i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53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9" fillId="2" borderId="1" xfId="0" applyFont="1" applyFill="1" applyBorder="1" applyAlignment="1" applyProtection="1">
      <alignment/>
      <protection hidden="1"/>
    </xf>
    <xf numFmtId="0" fontId="9" fillId="2" borderId="2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" fontId="7" fillId="2" borderId="0" xfId="0" applyNumberFormat="1" applyFont="1" applyFill="1" applyBorder="1" applyAlignment="1" applyProtection="1">
      <alignment/>
      <protection hidden="1"/>
    </xf>
    <xf numFmtId="1" fontId="9" fillId="2" borderId="3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1" fontId="9" fillId="2" borderId="0" xfId="0" applyNumberFormat="1" applyFont="1" applyFill="1" applyBorder="1" applyAlignment="1" applyProtection="1">
      <alignment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/>
      <protection hidden="1"/>
    </xf>
    <xf numFmtId="0" fontId="9" fillId="2" borderId="4" xfId="0" applyFont="1" applyFill="1" applyBorder="1" applyAlignment="1" applyProtection="1">
      <alignment/>
      <protection hidden="1"/>
    </xf>
    <xf numFmtId="0" fontId="10" fillId="2" borderId="6" xfId="0" applyFont="1" applyFill="1" applyBorder="1" applyAlignment="1" applyProtection="1">
      <alignment/>
      <protection hidden="1"/>
    </xf>
    <xf numFmtId="0" fontId="7" fillId="2" borderId="6" xfId="0" applyFont="1" applyFill="1" applyBorder="1" applyAlignment="1" applyProtection="1">
      <alignment/>
      <protection hidden="1"/>
    </xf>
    <xf numFmtId="0" fontId="7" fillId="2" borderId="6" xfId="0" applyFont="1" applyFill="1" applyBorder="1" applyAlignment="1" applyProtection="1">
      <alignment/>
      <protection hidden="1"/>
    </xf>
    <xf numFmtId="1" fontId="9" fillId="2" borderId="5" xfId="0" applyNumberFormat="1" applyFont="1" applyFill="1" applyBorder="1" applyAlignment="1" applyProtection="1">
      <alignment/>
      <protection hidden="1"/>
    </xf>
    <xf numFmtId="0" fontId="10" fillId="2" borderId="6" xfId="0" applyFont="1" applyFill="1" applyBorder="1" applyAlignment="1" applyProtection="1">
      <alignment/>
      <protection hidden="1"/>
    </xf>
    <xf numFmtId="0" fontId="9" fillId="2" borderId="6" xfId="0" applyFont="1" applyFill="1" applyBorder="1" applyAlignment="1" applyProtection="1">
      <alignment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9" fillId="2" borderId="7" xfId="0" applyFont="1" applyFill="1" applyBorder="1" applyAlignment="1" applyProtection="1">
      <alignment/>
      <protection hidden="1"/>
    </xf>
    <xf numFmtId="0" fontId="9" fillId="2" borderId="8" xfId="0" applyFont="1" applyFill="1" applyBorder="1" applyAlignment="1" applyProtection="1">
      <alignment/>
      <protection hidden="1"/>
    </xf>
    <xf numFmtId="1" fontId="3" fillId="3" borderId="8" xfId="0" applyNumberFormat="1" applyFont="1" applyFill="1" applyBorder="1" applyAlignment="1" applyProtection="1">
      <alignment/>
      <protection hidden="1" locked="0"/>
    </xf>
    <xf numFmtId="1" fontId="9" fillId="2" borderId="9" xfId="0" applyNumberFormat="1" applyFont="1" applyFill="1" applyBorder="1" applyAlignment="1" applyProtection="1">
      <alignment/>
      <protection hidden="1"/>
    </xf>
    <xf numFmtId="0" fontId="9" fillId="2" borderId="10" xfId="0" applyFont="1" applyFill="1" applyBorder="1" applyAlignment="1" applyProtection="1">
      <alignment/>
      <protection hidden="1"/>
    </xf>
    <xf numFmtId="1" fontId="3" fillId="3" borderId="10" xfId="0" applyNumberFormat="1" applyFont="1" applyFill="1" applyBorder="1" applyAlignment="1" applyProtection="1">
      <alignment/>
      <protection hidden="1" locked="0"/>
    </xf>
    <xf numFmtId="0" fontId="7" fillId="2" borderId="8" xfId="0" applyFont="1" applyFill="1" applyBorder="1" applyAlignment="1" applyProtection="1">
      <alignment/>
      <protection hidden="1"/>
    </xf>
    <xf numFmtId="0" fontId="7" fillId="2" borderId="10" xfId="0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0" fontId="7" fillId="2" borderId="11" xfId="0" applyFont="1" applyFill="1" applyBorder="1" applyAlignment="1" applyProtection="1">
      <alignment/>
      <protection hidden="1"/>
    </xf>
    <xf numFmtId="1" fontId="7" fillId="2" borderId="11" xfId="0" applyNumberFormat="1" applyFont="1" applyFill="1" applyBorder="1" applyAlignment="1" applyProtection="1">
      <alignment/>
      <protection hidden="1"/>
    </xf>
    <xf numFmtId="1" fontId="7" fillId="2" borderId="5" xfId="0" applyNumberFormat="1" applyFont="1" applyFill="1" applyBorder="1" applyAlignment="1" applyProtection="1">
      <alignment/>
      <protection hidden="1"/>
    </xf>
    <xf numFmtId="0" fontId="7" fillId="2" borderId="4" xfId="0" applyFont="1" applyFill="1" applyBorder="1" applyAlignment="1" applyProtection="1">
      <alignment/>
      <protection hidden="1"/>
    </xf>
    <xf numFmtId="0" fontId="10" fillId="2" borderId="4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9" fillId="2" borderId="12" xfId="0" applyFont="1" applyFill="1" applyBorder="1" applyAlignment="1" applyProtection="1">
      <alignment/>
      <protection hidden="1"/>
    </xf>
    <xf numFmtId="0" fontId="9" fillId="2" borderId="13" xfId="0" applyFont="1" applyFill="1" applyBorder="1" applyAlignment="1" applyProtection="1">
      <alignment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9" fillId="2" borderId="15" xfId="0" applyFont="1" applyFill="1" applyBorder="1" applyAlignment="1" applyProtection="1">
      <alignment/>
      <protection hidden="1"/>
    </xf>
    <xf numFmtId="0" fontId="9" fillId="2" borderId="16" xfId="0" applyFont="1" applyFill="1" applyBorder="1" applyAlignment="1" applyProtection="1">
      <alignment/>
      <protection hidden="1"/>
    </xf>
    <xf numFmtId="0" fontId="9" fillId="2" borderId="17" xfId="0" applyFont="1" applyFill="1" applyBorder="1" applyAlignment="1" applyProtection="1">
      <alignment/>
      <protection hidden="1"/>
    </xf>
    <xf numFmtId="0" fontId="10" fillId="2" borderId="8" xfId="0" applyFont="1" applyFill="1" applyBorder="1" applyAlignment="1" applyProtection="1">
      <alignment/>
      <protection hidden="1"/>
    </xf>
    <xf numFmtId="1" fontId="9" fillId="2" borderId="18" xfId="0" applyNumberFormat="1" applyFont="1" applyFill="1" applyBorder="1" applyAlignment="1" applyProtection="1">
      <alignment/>
      <protection hidden="1"/>
    </xf>
    <xf numFmtId="1" fontId="9" fillId="2" borderId="19" xfId="0" applyNumberFormat="1" applyFont="1" applyFill="1" applyBorder="1" applyAlignment="1" applyProtection="1">
      <alignment/>
      <protection hidden="1"/>
    </xf>
    <xf numFmtId="1" fontId="9" fillId="2" borderId="20" xfId="0" applyNumberFormat="1" applyFont="1" applyFill="1" applyBorder="1" applyAlignment="1" applyProtection="1">
      <alignment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1" fontId="9" fillId="2" borderId="5" xfId="0" applyNumberFormat="1" applyFont="1" applyFill="1" applyBorder="1" applyAlignment="1" applyProtection="1">
      <alignment/>
      <protection hidden="1" locked="0"/>
    </xf>
    <xf numFmtId="1" fontId="9" fillId="2" borderId="7" xfId="0" applyNumberFormat="1" applyFont="1" applyFill="1" applyBorder="1" applyAlignment="1" applyProtection="1">
      <alignment/>
      <protection hidden="1"/>
    </xf>
    <xf numFmtId="1" fontId="3" fillId="3" borderId="5" xfId="0" applyNumberFormat="1" applyFont="1" applyFill="1" applyBorder="1" applyAlignment="1" applyProtection="1">
      <alignment/>
      <protection hidden="1" locked="0"/>
    </xf>
    <xf numFmtId="0" fontId="9" fillId="2" borderId="14" xfId="0" applyFont="1" applyFill="1" applyBorder="1" applyAlignment="1" applyProtection="1">
      <alignment/>
      <protection hidden="1"/>
    </xf>
    <xf numFmtId="1" fontId="9" fillId="2" borderId="8" xfId="0" applyNumberFormat="1" applyFont="1" applyFill="1" applyBorder="1" applyAlignment="1" applyProtection="1">
      <alignment/>
      <protection hidden="1"/>
    </xf>
    <xf numFmtId="1" fontId="9" fillId="2" borderId="10" xfId="0" applyNumberFormat="1" applyFont="1" applyFill="1" applyBorder="1" applyAlignment="1" applyProtection="1">
      <alignment/>
      <protection hidden="1"/>
    </xf>
    <xf numFmtId="1" fontId="9" fillId="2" borderId="4" xfId="0" applyNumberFormat="1" applyFont="1" applyFill="1" applyBorder="1" applyAlignment="1" applyProtection="1">
      <alignment/>
      <protection hidden="1"/>
    </xf>
    <xf numFmtId="9" fontId="7" fillId="2" borderId="5" xfId="0" applyNumberFormat="1" applyFont="1" applyFill="1" applyBorder="1" applyAlignment="1" applyProtection="1">
      <alignment/>
      <protection hidden="1"/>
    </xf>
    <xf numFmtId="9" fontId="7" fillId="2" borderId="13" xfId="0" applyNumberFormat="1" applyFont="1" applyFill="1" applyBorder="1" applyAlignment="1" applyProtection="1">
      <alignment/>
      <protection hidden="1"/>
    </xf>
    <xf numFmtId="1" fontId="10" fillId="2" borderId="8" xfId="0" applyNumberFormat="1" applyFont="1" applyFill="1" applyBorder="1" applyAlignment="1" applyProtection="1">
      <alignment/>
      <protection hidden="1"/>
    </xf>
    <xf numFmtId="1" fontId="7" fillId="2" borderId="8" xfId="0" applyNumberFormat="1" applyFont="1" applyFill="1" applyBorder="1" applyAlignment="1" applyProtection="1">
      <alignment/>
      <protection hidden="1"/>
    </xf>
    <xf numFmtId="0" fontId="7" fillId="2" borderId="18" xfId="0" applyFont="1" applyFill="1" applyBorder="1" applyAlignment="1" applyProtection="1">
      <alignment/>
      <protection hidden="1"/>
    </xf>
    <xf numFmtId="0" fontId="9" fillId="2" borderId="9" xfId="0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0" fontId="7" fillId="2" borderId="11" xfId="0" applyFont="1" applyFill="1" applyBorder="1" applyAlignment="1" applyProtection="1">
      <alignment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6" fillId="2" borderId="11" xfId="0" applyFont="1" applyFill="1" applyBorder="1" applyAlignment="1" applyProtection="1">
      <alignment/>
      <protection hidden="1"/>
    </xf>
    <xf numFmtId="0" fontId="6" fillId="2" borderId="11" xfId="0" applyFont="1" applyFill="1" applyBorder="1" applyAlignment="1" applyProtection="1">
      <alignment/>
      <protection hidden="1"/>
    </xf>
    <xf numFmtId="0" fontId="7" fillId="2" borderId="11" xfId="0" applyFont="1" applyFill="1" applyBorder="1" applyAlignment="1" applyProtection="1">
      <alignment horizontal="right"/>
      <protection hidden="1"/>
    </xf>
    <xf numFmtId="9" fontId="7" fillId="2" borderId="11" xfId="0" applyNumberFormat="1" applyFont="1" applyFill="1" applyBorder="1" applyAlignment="1" applyProtection="1">
      <alignment horizontal="right"/>
      <protection hidden="1"/>
    </xf>
    <xf numFmtId="9" fontId="7" fillId="2" borderId="11" xfId="0" applyNumberFormat="1" applyFont="1" applyFill="1" applyBorder="1" applyAlignment="1" applyProtection="1">
      <alignment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3" fillId="2" borderId="11" xfId="0" applyFont="1" applyFill="1" applyBorder="1" applyAlignment="1" applyProtection="1">
      <alignment/>
      <protection hidden="1"/>
    </xf>
    <xf numFmtId="9" fontId="7" fillId="2" borderId="11" xfId="0" applyNumberFormat="1" applyFont="1" applyFill="1" applyBorder="1" applyAlignment="1" applyProtection="1">
      <alignment/>
      <protection hidden="1"/>
    </xf>
    <xf numFmtId="9" fontId="9" fillId="2" borderId="11" xfId="0" applyNumberFormat="1" applyFont="1" applyFill="1" applyBorder="1" applyAlignment="1" applyProtection="1">
      <alignment/>
      <protection hidden="1"/>
    </xf>
    <xf numFmtId="9" fontId="6" fillId="2" borderId="11" xfId="0" applyNumberFormat="1" applyFont="1" applyFill="1" applyBorder="1" applyAlignment="1" applyProtection="1">
      <alignment/>
      <protection hidden="1"/>
    </xf>
    <xf numFmtId="9" fontId="6" fillId="2" borderId="11" xfId="0" applyNumberFormat="1" applyFont="1" applyFill="1" applyBorder="1" applyAlignment="1" applyProtection="1">
      <alignment/>
      <protection hidden="1"/>
    </xf>
    <xf numFmtId="1" fontId="7" fillId="2" borderId="11" xfId="0" applyNumberFormat="1" applyFont="1" applyFill="1" applyBorder="1" applyAlignment="1" applyProtection="1">
      <alignment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1" fontId="9" fillId="2" borderId="11" xfId="0" applyNumberFormat="1" applyFont="1" applyFill="1" applyBorder="1" applyAlignment="1" applyProtection="1">
      <alignment/>
      <protection hidden="1"/>
    </xf>
    <xf numFmtId="0" fontId="10" fillId="2" borderId="4" xfId="0" applyFont="1" applyFill="1" applyBorder="1" applyAlignment="1" applyProtection="1">
      <alignment/>
      <protection hidden="1"/>
    </xf>
    <xf numFmtId="0" fontId="7" fillId="2" borderId="5" xfId="0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/>
      <protection locked="0"/>
    </xf>
    <xf numFmtId="0" fontId="7" fillId="2" borderId="5" xfId="0" applyFont="1" applyFill="1" applyBorder="1" applyAlignment="1" applyProtection="1">
      <alignment/>
      <protection locked="0"/>
    </xf>
    <xf numFmtId="1" fontId="7" fillId="2" borderId="5" xfId="0" applyNumberFormat="1" applyFont="1" applyFill="1" applyBorder="1" applyAlignment="1" applyProtection="1">
      <alignment/>
      <protection hidden="1" locked="0"/>
    </xf>
    <xf numFmtId="1" fontId="9" fillId="2" borderId="6" xfId="0" applyNumberFormat="1" applyFont="1" applyFill="1" applyBorder="1" applyAlignment="1" applyProtection="1">
      <alignment/>
      <protection hidden="1" locked="0"/>
    </xf>
    <xf numFmtId="0" fontId="9" fillId="2" borderId="21" xfId="0" applyFont="1" applyFill="1" applyBorder="1" applyAlignment="1" applyProtection="1">
      <alignment/>
      <protection hidden="1"/>
    </xf>
    <xf numFmtId="0" fontId="9" fillId="2" borderId="22" xfId="0" applyFont="1" applyFill="1" applyBorder="1" applyAlignment="1" applyProtection="1">
      <alignment/>
      <protection hidden="1"/>
    </xf>
    <xf numFmtId="0" fontId="9" fillId="2" borderId="23" xfId="0" applyFont="1" applyFill="1" applyBorder="1" applyAlignment="1" applyProtection="1">
      <alignment/>
      <protection hidden="1"/>
    </xf>
    <xf numFmtId="0" fontId="6" fillId="2" borderId="22" xfId="0" applyFont="1" applyFill="1" applyBorder="1" applyAlignment="1" applyProtection="1">
      <alignment/>
      <protection hidden="1"/>
    </xf>
    <xf numFmtId="0" fontId="9" fillId="2" borderId="22" xfId="0" applyFont="1" applyFill="1" applyBorder="1" applyAlignment="1" applyProtection="1">
      <alignment/>
      <protection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7" fillId="2" borderId="22" xfId="0" applyFont="1" applyFill="1" applyBorder="1" applyAlignment="1" applyProtection="1">
      <alignment horizontal="right"/>
      <protection hidden="1"/>
    </xf>
    <xf numFmtId="0" fontId="6" fillId="2" borderId="22" xfId="0" applyFont="1" applyFill="1" applyBorder="1" applyAlignment="1" applyProtection="1">
      <alignment/>
      <protection hidden="1"/>
    </xf>
    <xf numFmtId="0" fontId="15" fillId="2" borderId="19" xfId="0" applyFont="1" applyFill="1" applyBorder="1" applyAlignment="1" applyProtection="1">
      <alignment horizontal="center"/>
      <protection hidden="1"/>
    </xf>
    <xf numFmtId="0" fontId="7" fillId="2" borderId="19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/>
      <protection hidden="1"/>
    </xf>
    <xf numFmtId="0" fontId="9" fillId="2" borderId="19" xfId="0" applyFont="1" applyFill="1" applyBorder="1" applyAlignment="1" applyProtection="1">
      <alignment/>
      <protection hidden="1"/>
    </xf>
    <xf numFmtId="0" fontId="6" fillId="2" borderId="23" xfId="0" applyFont="1" applyFill="1" applyBorder="1" applyAlignment="1" applyProtection="1">
      <alignment/>
      <protection hidden="1"/>
    </xf>
    <xf numFmtId="0" fontId="9" fillId="2" borderId="23" xfId="0" applyFont="1" applyFill="1" applyBorder="1" applyAlignment="1" applyProtection="1">
      <alignment/>
      <protection hidden="1"/>
    </xf>
    <xf numFmtId="0" fontId="6" fillId="2" borderId="23" xfId="0" applyFont="1" applyFill="1" applyBorder="1" applyAlignment="1" applyProtection="1">
      <alignment/>
      <protection hidden="1"/>
    </xf>
    <xf numFmtId="1" fontId="7" fillId="2" borderId="7" xfId="0" applyNumberFormat="1" applyFont="1" applyFill="1" applyBorder="1" applyAlignment="1" applyProtection="1">
      <alignment/>
      <protection hidden="1"/>
    </xf>
    <xf numFmtId="1" fontId="7" fillId="2" borderId="24" xfId="0" applyNumberFormat="1" applyFont="1" applyFill="1" applyBorder="1" applyAlignment="1" applyProtection="1">
      <alignment/>
      <protection hidden="1"/>
    </xf>
    <xf numFmtId="0" fontId="7" fillId="2" borderId="25" xfId="0" applyFont="1" applyFill="1" applyBorder="1" applyAlignment="1" applyProtection="1">
      <alignment/>
      <protection hidden="1"/>
    </xf>
    <xf numFmtId="1" fontId="7" fillId="2" borderId="10" xfId="0" applyNumberFormat="1" applyFont="1" applyFill="1" applyBorder="1" applyAlignment="1" applyProtection="1">
      <alignment/>
      <protection hidden="1"/>
    </xf>
    <xf numFmtId="1" fontId="7" fillId="2" borderId="4" xfId="0" applyNumberFormat="1" applyFont="1" applyFill="1" applyBorder="1" applyAlignment="1" applyProtection="1">
      <alignment/>
      <protection hidden="1"/>
    </xf>
    <xf numFmtId="0" fontId="16" fillId="4" borderId="9" xfId="0" applyFont="1" applyFill="1" applyBorder="1" applyAlignment="1" applyProtection="1">
      <alignment/>
      <protection hidden="1"/>
    </xf>
    <xf numFmtId="0" fontId="7" fillId="2" borderId="7" xfId="0" applyFont="1" applyFill="1" applyBorder="1" applyAlignment="1" applyProtection="1">
      <alignment/>
      <protection hidden="1"/>
    </xf>
    <xf numFmtId="0" fontId="7" fillId="2" borderId="6" xfId="0" applyFont="1" applyFill="1" applyBorder="1" applyAlignment="1" applyProtection="1">
      <alignment horizontal="right"/>
      <protection hidden="1"/>
    </xf>
    <xf numFmtId="1" fontId="7" fillId="2" borderId="6" xfId="0" applyNumberFormat="1" applyFont="1" applyFill="1" applyBorder="1" applyAlignment="1" applyProtection="1">
      <alignment horizontal="left"/>
      <protection hidden="1"/>
    </xf>
    <xf numFmtId="1" fontId="7" fillId="2" borderId="10" xfId="0" applyNumberFormat="1" applyFont="1" applyFill="1" applyBorder="1" applyAlignment="1" applyProtection="1">
      <alignment horizontal="left"/>
      <protection hidden="1"/>
    </xf>
    <xf numFmtId="0" fontId="9" fillId="2" borderId="26" xfId="0" applyFont="1" applyFill="1" applyBorder="1" applyAlignment="1" applyProtection="1">
      <alignment/>
      <protection hidden="1"/>
    </xf>
    <xf numFmtId="0" fontId="7" fillId="2" borderId="27" xfId="0" applyFont="1" applyFill="1" applyBorder="1" applyAlignment="1" applyProtection="1">
      <alignment/>
      <protection hidden="1"/>
    </xf>
    <xf numFmtId="0" fontId="7" fillId="2" borderId="28" xfId="0" applyFont="1" applyFill="1" applyBorder="1" applyAlignment="1" applyProtection="1">
      <alignment horizontal="center"/>
      <protection hidden="1"/>
    </xf>
    <xf numFmtId="0" fontId="7" fillId="2" borderId="21" xfId="0" applyFont="1" applyFill="1" applyBorder="1" applyAlignment="1" applyProtection="1">
      <alignment horizontal="center"/>
      <protection hidden="1"/>
    </xf>
    <xf numFmtId="0" fontId="9" fillId="2" borderId="13" xfId="0" applyFont="1" applyFill="1" applyBorder="1" applyAlignment="1" applyProtection="1">
      <alignment/>
      <protection hidden="1"/>
    </xf>
    <xf numFmtId="0" fontId="13" fillId="2" borderId="10" xfId="0" applyFont="1" applyFill="1" applyBorder="1" applyAlignment="1" applyProtection="1">
      <alignment horizontal="right"/>
      <protection hidden="1"/>
    </xf>
    <xf numFmtId="0" fontId="14" fillId="2" borderId="10" xfId="0" applyFont="1" applyFill="1" applyBorder="1" applyAlignment="1" applyProtection="1">
      <alignment horizontal="right"/>
      <protection hidden="1"/>
    </xf>
    <xf numFmtId="1" fontId="7" fillId="2" borderId="0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6" fillId="2" borderId="29" xfId="0" applyFont="1" applyFill="1" applyBorder="1" applyAlignment="1" applyProtection="1">
      <alignment/>
      <protection hidden="1"/>
    </xf>
    <xf numFmtId="0" fontId="7" fillId="2" borderId="30" xfId="0" applyFont="1" applyFill="1" applyBorder="1" applyAlignment="1" applyProtection="1">
      <alignment horizontal="center"/>
      <protection hidden="1"/>
    </xf>
    <xf numFmtId="0" fontId="7" fillId="2" borderId="31" xfId="0" applyFont="1" applyFill="1" applyBorder="1" applyAlignment="1" applyProtection="1">
      <alignment horizontal="center"/>
      <protection hidden="1"/>
    </xf>
    <xf numFmtId="0" fontId="9" fillId="2" borderId="32" xfId="0" applyFont="1" applyFill="1" applyBorder="1" applyAlignment="1" applyProtection="1">
      <alignment/>
      <protection hidden="1"/>
    </xf>
    <xf numFmtId="1" fontId="7" fillId="2" borderId="28" xfId="0" applyNumberFormat="1" applyFont="1" applyFill="1" applyBorder="1" applyAlignment="1" applyProtection="1">
      <alignment/>
      <protection hidden="1"/>
    </xf>
    <xf numFmtId="0" fontId="6" fillId="2" borderId="33" xfId="0" applyFont="1" applyFill="1" applyBorder="1" applyAlignment="1" applyProtection="1">
      <alignment/>
      <protection hidden="1"/>
    </xf>
    <xf numFmtId="0" fontId="9" fillId="2" borderId="29" xfId="0" applyFont="1" applyFill="1" applyBorder="1" applyAlignment="1" applyProtection="1">
      <alignment/>
      <protection hidden="1"/>
    </xf>
    <xf numFmtId="0" fontId="9" fillId="2" borderId="33" xfId="0" applyFont="1" applyFill="1" applyBorder="1" applyAlignment="1" applyProtection="1">
      <alignment/>
      <protection hidden="1"/>
    </xf>
    <xf numFmtId="0" fontId="13" fillId="2" borderId="11" xfId="0" applyFont="1" applyFill="1" applyBorder="1" applyAlignment="1" applyProtection="1">
      <alignment horizontal="right"/>
      <protection hidden="1"/>
    </xf>
    <xf numFmtId="0" fontId="14" fillId="2" borderId="11" xfId="0" applyFont="1" applyFill="1" applyBorder="1" applyAlignment="1" applyProtection="1">
      <alignment horizontal="right"/>
      <protection hidden="1"/>
    </xf>
    <xf numFmtId="0" fontId="14" fillId="2" borderId="11" xfId="0" applyFont="1" applyFill="1" applyBorder="1" applyAlignment="1" applyProtection="1">
      <alignment/>
      <protection hidden="1"/>
    </xf>
    <xf numFmtId="0" fontId="21" fillId="2" borderId="11" xfId="0" applyFont="1" applyFill="1" applyBorder="1" applyAlignment="1" applyProtection="1">
      <alignment horizontal="center"/>
      <protection hidden="1"/>
    </xf>
    <xf numFmtId="1" fontId="21" fillId="2" borderId="28" xfId="0" applyNumberFormat="1" applyFont="1" applyFill="1" applyBorder="1" applyAlignment="1" applyProtection="1">
      <alignment/>
      <protection hidden="1"/>
    </xf>
    <xf numFmtId="1" fontId="21" fillId="2" borderId="11" xfId="0" applyNumberFormat="1" applyFont="1" applyFill="1" applyBorder="1" applyAlignment="1" applyProtection="1">
      <alignment/>
      <protection hidden="1"/>
    </xf>
    <xf numFmtId="1" fontId="3" fillId="3" borderId="6" xfId="0" applyNumberFormat="1" applyFont="1" applyFill="1" applyBorder="1" applyAlignment="1" applyProtection="1">
      <alignment/>
      <protection locked="0"/>
    </xf>
    <xf numFmtId="0" fontId="16" fillId="4" borderId="4" xfId="0" applyFont="1" applyFill="1" applyBorder="1" applyAlignment="1" applyProtection="1">
      <alignment/>
      <protection hidden="1"/>
    </xf>
    <xf numFmtId="0" fontId="16" fillId="4" borderId="5" xfId="0" applyFont="1" applyFill="1" applyBorder="1" applyAlignment="1" applyProtection="1">
      <alignment/>
      <protection hidden="1"/>
    </xf>
    <xf numFmtId="0" fontId="16" fillId="4" borderId="6" xfId="0" applyFont="1" applyFill="1" applyBorder="1" applyAlignment="1" applyProtection="1">
      <alignment/>
      <protection hidden="1"/>
    </xf>
    <xf numFmtId="0" fontId="15" fillId="4" borderId="6" xfId="0" applyFont="1" applyFill="1" applyBorder="1" applyAlignment="1" applyProtection="1">
      <alignment/>
      <protection hidden="1"/>
    </xf>
    <xf numFmtId="0" fontId="20" fillId="4" borderId="9" xfId="0" applyFont="1" applyFill="1" applyBorder="1" applyAlignment="1" applyProtection="1">
      <alignment horizontal="center"/>
      <protection hidden="1"/>
    </xf>
    <xf numFmtId="0" fontId="20" fillId="4" borderId="3" xfId="0" applyFont="1" applyFill="1" applyBorder="1" applyAlignment="1" applyProtection="1">
      <alignment horizontal="center" shrinkToFit="1"/>
      <protection hidden="1"/>
    </xf>
    <xf numFmtId="0" fontId="10" fillId="2" borderId="11" xfId="0" applyFont="1" applyFill="1" applyBorder="1" applyAlignment="1" applyProtection="1">
      <alignment horizontal="left"/>
      <protection hidden="1"/>
    </xf>
    <xf numFmtId="0" fontId="20" fillId="4" borderId="19" xfId="0" applyFont="1" applyFill="1" applyBorder="1" applyAlignment="1" applyProtection="1">
      <alignment horizontal="center" shrinkToFit="1"/>
      <protection hidden="1"/>
    </xf>
    <xf numFmtId="0" fontId="7" fillId="2" borderId="6" xfId="0" applyFont="1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/>
      <protection locked="0"/>
    </xf>
    <xf numFmtId="0" fontId="9" fillId="2" borderId="7" xfId="0" applyFont="1" applyFill="1" applyBorder="1" applyAlignment="1" applyProtection="1">
      <alignment/>
      <protection locked="0"/>
    </xf>
    <xf numFmtId="0" fontId="7" fillId="2" borderId="7" xfId="0" applyFont="1" applyFill="1" applyBorder="1" applyAlignment="1" applyProtection="1">
      <alignment horizontal="right"/>
      <protection hidden="1"/>
    </xf>
    <xf numFmtId="0" fontId="16" fillId="5" borderId="5" xfId="0" applyFont="1" applyFill="1" applyBorder="1" applyAlignment="1" applyProtection="1">
      <alignment/>
      <protection hidden="1"/>
    </xf>
    <xf numFmtId="0" fontId="16" fillId="4" borderId="14" xfId="0" applyFont="1" applyFill="1" applyBorder="1" applyAlignment="1" applyProtection="1">
      <alignment/>
      <protection hidden="1"/>
    </xf>
    <xf numFmtId="0" fontId="9" fillId="2" borderId="34" xfId="0" applyFont="1" applyFill="1" applyBorder="1" applyAlignment="1" applyProtection="1">
      <alignment/>
      <protection hidden="1"/>
    </xf>
    <xf numFmtId="0" fontId="9" fillId="2" borderId="34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0" fontId="8" fillId="2" borderId="23" xfId="0" applyFont="1" applyFill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3" fontId="6" fillId="3" borderId="6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Border="1" applyAlignment="1" applyProtection="1">
      <alignment/>
      <protection locked="0"/>
    </xf>
    <xf numFmtId="3" fontId="9" fillId="2" borderId="4" xfId="0" applyNumberFormat="1" applyFont="1" applyFill="1" applyBorder="1" applyAlignment="1" applyProtection="1">
      <alignment/>
      <protection hidden="1"/>
    </xf>
    <xf numFmtId="3" fontId="9" fillId="2" borderId="12" xfId="0" applyNumberFormat="1" applyFont="1" applyFill="1" applyBorder="1" applyAlignment="1" applyProtection="1">
      <alignment/>
      <protection hidden="1"/>
    </xf>
    <xf numFmtId="3" fontId="9" fillId="2" borderId="9" xfId="0" applyNumberFormat="1" applyFont="1" applyFill="1" applyBorder="1" applyAlignment="1" applyProtection="1">
      <alignment/>
      <protection hidden="1"/>
    </xf>
    <xf numFmtId="3" fontId="9" fillId="2" borderId="3" xfId="0" applyNumberFormat="1" applyFont="1" applyFill="1" applyBorder="1" applyAlignment="1" applyProtection="1">
      <alignment/>
      <protection hidden="1"/>
    </xf>
    <xf numFmtId="3" fontId="9" fillId="2" borderId="5" xfId="0" applyNumberFormat="1" applyFont="1" applyFill="1" applyBorder="1" applyAlignment="1" applyProtection="1">
      <alignment/>
      <protection hidden="1"/>
    </xf>
    <xf numFmtId="3" fontId="7" fillId="2" borderId="5" xfId="0" applyNumberFormat="1" applyFont="1" applyFill="1" applyBorder="1" applyAlignment="1" applyProtection="1">
      <alignment/>
      <protection hidden="1"/>
    </xf>
    <xf numFmtId="3" fontId="7" fillId="2" borderId="25" xfId="0" applyNumberFormat="1" applyFont="1" applyFill="1" applyBorder="1" applyAlignment="1" applyProtection="1">
      <alignment/>
      <protection hidden="1"/>
    </xf>
    <xf numFmtId="3" fontId="9" fillId="2" borderId="11" xfId="0" applyNumberFormat="1" applyFont="1" applyFill="1" applyBorder="1" applyAlignment="1" applyProtection="1">
      <alignment/>
      <protection hidden="1"/>
    </xf>
    <xf numFmtId="3" fontId="7" fillId="2" borderId="11" xfId="0" applyNumberFormat="1" applyFont="1" applyFill="1" applyBorder="1" applyAlignment="1" applyProtection="1">
      <alignment/>
      <protection hidden="1"/>
    </xf>
    <xf numFmtId="3" fontId="21" fillId="2" borderId="11" xfId="0" applyNumberFormat="1" applyFont="1" applyFill="1" applyBorder="1" applyAlignment="1" applyProtection="1">
      <alignment/>
      <protection hidden="1"/>
    </xf>
    <xf numFmtId="3" fontId="10" fillId="2" borderId="11" xfId="0" applyNumberFormat="1" applyFont="1" applyFill="1" applyBorder="1" applyAlignment="1" applyProtection="1">
      <alignment/>
      <protection hidden="1"/>
    </xf>
    <xf numFmtId="3" fontId="12" fillId="2" borderId="11" xfId="0" applyNumberFormat="1" applyFont="1" applyFill="1" applyBorder="1" applyAlignment="1" applyProtection="1">
      <alignment/>
      <protection hidden="1"/>
    </xf>
    <xf numFmtId="3" fontId="12" fillId="2" borderId="24" xfId="0" applyNumberFormat="1" applyFont="1" applyFill="1" applyBorder="1" applyAlignment="1" applyProtection="1">
      <alignment/>
      <protection hidden="1"/>
    </xf>
    <xf numFmtId="3" fontId="3" fillId="3" borderId="6" xfId="0" applyNumberFormat="1" applyFont="1" applyFill="1" applyBorder="1" applyAlignment="1" applyProtection="1">
      <alignment/>
      <protection locked="0"/>
    </xf>
    <xf numFmtId="3" fontId="9" fillId="2" borderId="7" xfId="0" applyNumberFormat="1" applyFont="1" applyFill="1" applyBorder="1" applyAlignment="1" applyProtection="1">
      <alignment/>
      <protection hidden="1"/>
    </xf>
    <xf numFmtId="3" fontId="9" fillId="2" borderId="8" xfId="0" applyNumberFormat="1" applyFont="1" applyFill="1" applyBorder="1" applyAlignment="1" applyProtection="1">
      <alignment/>
      <protection hidden="1"/>
    </xf>
    <xf numFmtId="3" fontId="9" fillId="2" borderId="0" xfId="0" applyNumberFormat="1" applyFont="1" applyFill="1" applyBorder="1" applyAlignment="1" applyProtection="1">
      <alignment/>
      <protection hidden="1"/>
    </xf>
    <xf numFmtId="3" fontId="9" fillId="2" borderId="10" xfId="0" applyNumberFormat="1" applyFont="1" applyFill="1" applyBorder="1" applyAlignment="1" applyProtection="1">
      <alignment/>
      <protection hidden="1"/>
    </xf>
    <xf numFmtId="3" fontId="9" fillId="2" borderId="6" xfId="0" applyNumberFormat="1" applyFont="1" applyFill="1" applyBorder="1" applyAlignment="1" applyProtection="1">
      <alignment/>
      <protection hidden="1"/>
    </xf>
    <xf numFmtId="3" fontId="9" fillId="2" borderId="18" xfId="0" applyNumberFormat="1" applyFont="1" applyFill="1" applyBorder="1" applyAlignment="1" applyProtection="1">
      <alignment/>
      <protection hidden="1"/>
    </xf>
    <xf numFmtId="3" fontId="3" fillId="3" borderId="8" xfId="0" applyNumberFormat="1" applyFont="1" applyFill="1" applyBorder="1" applyAlignment="1" applyProtection="1">
      <alignment/>
      <protection locked="0"/>
    </xf>
    <xf numFmtId="3" fontId="3" fillId="3" borderId="0" xfId="0" applyNumberFormat="1" applyFont="1" applyFill="1" applyBorder="1" applyAlignment="1" applyProtection="1">
      <alignment/>
      <protection locked="0"/>
    </xf>
    <xf numFmtId="3" fontId="3" fillId="3" borderId="10" xfId="0" applyNumberFormat="1" applyFont="1" applyFill="1" applyBorder="1" applyAlignment="1" applyProtection="1">
      <alignment/>
      <protection locked="0"/>
    </xf>
    <xf numFmtId="3" fontId="3" fillId="3" borderId="5" xfId="0" applyNumberFormat="1" applyFont="1" applyFill="1" applyBorder="1" applyAlignment="1" applyProtection="1">
      <alignment/>
      <protection locked="0"/>
    </xf>
    <xf numFmtId="3" fontId="3" fillId="3" borderId="7" xfId="0" applyNumberFormat="1" applyFont="1" applyFill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>
      <alignment/>
      <protection locked="0"/>
    </xf>
    <xf numFmtId="3" fontId="7" fillId="2" borderId="5" xfId="0" applyNumberFormat="1" applyFont="1" applyFill="1" applyBorder="1" applyAlignment="1" applyProtection="1">
      <alignment/>
      <protection locked="0"/>
    </xf>
    <xf numFmtId="3" fontId="7" fillId="2" borderId="11" xfId="0" applyNumberFormat="1" applyFont="1" applyFill="1" applyBorder="1" applyAlignment="1" applyProtection="1">
      <alignment/>
      <protection hidden="1"/>
    </xf>
    <xf numFmtId="3" fontId="6" fillId="2" borderId="11" xfId="0" applyNumberFormat="1" applyFont="1" applyFill="1" applyBorder="1" applyAlignment="1" applyProtection="1">
      <alignment/>
      <protection hidden="1"/>
    </xf>
    <xf numFmtId="3" fontId="7" fillId="2" borderId="11" xfId="0" applyNumberFormat="1" applyFont="1" applyFill="1" applyBorder="1" applyAlignment="1" applyProtection="1">
      <alignment horizontal="center"/>
      <protection hidden="1"/>
    </xf>
    <xf numFmtId="3" fontId="7" fillId="2" borderId="11" xfId="0" applyNumberFormat="1" applyFont="1" applyFill="1" applyBorder="1" applyAlignment="1" applyProtection="1">
      <alignment horizontal="right"/>
      <protection hidden="1"/>
    </xf>
    <xf numFmtId="3" fontId="6" fillId="2" borderId="11" xfId="0" applyNumberFormat="1" applyFont="1" applyFill="1" applyBorder="1" applyAlignment="1" applyProtection="1">
      <alignment horizontal="right"/>
      <protection hidden="1"/>
    </xf>
    <xf numFmtId="3" fontId="6" fillId="2" borderId="11" xfId="0" applyNumberFormat="1" applyFont="1" applyFill="1" applyBorder="1" applyAlignment="1" applyProtection="1">
      <alignment/>
      <protection hidden="1"/>
    </xf>
    <xf numFmtId="1" fontId="6" fillId="2" borderId="11" xfId="0" applyNumberFormat="1" applyFont="1" applyFill="1" applyBorder="1" applyAlignment="1" applyProtection="1">
      <alignment/>
      <protection hidden="1"/>
    </xf>
    <xf numFmtId="3" fontId="9" fillId="2" borderId="11" xfId="0" applyNumberFormat="1" applyFont="1" applyFill="1" applyBorder="1" applyAlignment="1" applyProtection="1">
      <alignment/>
      <protection hidden="1"/>
    </xf>
    <xf numFmtId="3" fontId="12" fillId="2" borderId="11" xfId="0" applyNumberFormat="1" applyFont="1" applyFill="1" applyBorder="1" applyAlignment="1" applyProtection="1">
      <alignment horizontal="center"/>
      <protection hidden="1"/>
    </xf>
    <xf numFmtId="3" fontId="7" fillId="2" borderId="6" xfId="0" applyNumberFormat="1" applyFont="1" applyFill="1" applyBorder="1" applyAlignment="1" applyProtection="1">
      <alignment/>
      <protection hidden="1"/>
    </xf>
    <xf numFmtId="3" fontId="7" fillId="2" borderId="5" xfId="0" applyNumberFormat="1" applyFont="1" applyFill="1" applyBorder="1" applyAlignment="1" applyProtection="1">
      <alignment/>
      <protection hidden="1"/>
    </xf>
    <xf numFmtId="3" fontId="7" fillId="2" borderId="11" xfId="0" applyNumberFormat="1" applyFont="1" applyFill="1" applyBorder="1" applyAlignment="1" applyProtection="1">
      <alignment horizontal="left"/>
      <protection hidden="1"/>
    </xf>
    <xf numFmtId="3" fontId="10" fillId="2" borderId="11" xfId="0" applyNumberFormat="1" applyFont="1" applyFill="1" applyBorder="1" applyAlignment="1" applyProtection="1">
      <alignment/>
      <protection hidden="1"/>
    </xf>
    <xf numFmtId="3" fontId="9" fillId="2" borderId="19" xfId="0" applyNumberFormat="1" applyFont="1" applyFill="1" applyBorder="1" applyAlignment="1" applyProtection="1">
      <alignment/>
      <protection hidden="1"/>
    </xf>
    <xf numFmtId="3" fontId="6" fillId="2" borderId="1" xfId="0" applyNumberFormat="1" applyFont="1" applyFill="1" applyBorder="1" applyAlignment="1" applyProtection="1">
      <alignment/>
      <protection hidden="1"/>
    </xf>
    <xf numFmtId="3" fontId="7" fillId="2" borderId="7" xfId="0" applyNumberFormat="1" applyFont="1" applyFill="1" applyBorder="1" applyAlignment="1" applyProtection="1">
      <alignment/>
      <protection hidden="1"/>
    </xf>
    <xf numFmtId="3" fontId="9" fillId="2" borderId="1" xfId="0" applyNumberFormat="1" applyFont="1" applyFill="1" applyBorder="1" applyAlignment="1" applyProtection="1">
      <alignment/>
      <protection hidden="1"/>
    </xf>
    <xf numFmtId="3" fontId="3" fillId="2" borderId="11" xfId="0" applyNumberFormat="1" applyFont="1" applyFill="1" applyBorder="1" applyAlignment="1" applyProtection="1">
      <alignment/>
      <protection hidden="1"/>
    </xf>
    <xf numFmtId="3" fontId="7" fillId="2" borderId="19" xfId="0" applyNumberFormat="1" applyFont="1" applyFill="1" applyBorder="1" applyAlignment="1" applyProtection="1">
      <alignment horizontal="right"/>
      <protection hidden="1"/>
    </xf>
    <xf numFmtId="3" fontId="16" fillId="2" borderId="9" xfId="0" applyNumberFormat="1" applyFont="1" applyFill="1" applyBorder="1" applyAlignment="1" applyProtection="1">
      <alignment/>
      <protection hidden="1"/>
    </xf>
    <xf numFmtId="3" fontId="10" fillId="2" borderId="11" xfId="0" applyNumberFormat="1" applyFont="1" applyFill="1" applyBorder="1" applyAlignment="1" applyProtection="1">
      <alignment horizontal="left" wrapText="1"/>
      <protection hidden="1"/>
    </xf>
    <xf numFmtId="3" fontId="10" fillId="2" borderId="11" xfId="0" applyNumberFormat="1" applyFont="1" applyFill="1" applyBorder="1" applyAlignment="1" applyProtection="1">
      <alignment horizontal="left"/>
      <protection hidden="1"/>
    </xf>
    <xf numFmtId="3" fontId="10" fillId="2" borderId="11" xfId="0" applyNumberFormat="1" applyFont="1" applyFill="1" applyBorder="1" applyAlignment="1" applyProtection="1">
      <alignment horizontal="center"/>
      <protection hidden="1"/>
    </xf>
    <xf numFmtId="1" fontId="6" fillId="2" borderId="11" xfId="0" applyNumberFormat="1" applyFont="1" applyFill="1" applyBorder="1" applyAlignment="1" applyProtection="1">
      <alignment horizontal="right"/>
      <protection hidden="1"/>
    </xf>
    <xf numFmtId="1" fontId="6" fillId="2" borderId="11" xfId="0" applyNumberFormat="1" applyFont="1" applyFill="1" applyBorder="1" applyAlignment="1" applyProtection="1">
      <alignment/>
      <protection hidden="1"/>
    </xf>
    <xf numFmtId="3" fontId="6" fillId="3" borderId="10" xfId="0" applyNumberFormat="1" applyFont="1" applyFill="1" applyBorder="1" applyAlignment="1" applyProtection="1">
      <alignment/>
      <protection locked="0"/>
    </xf>
    <xf numFmtId="3" fontId="25" fillId="2" borderId="11" xfId="0" applyNumberFormat="1" applyFont="1" applyFill="1" applyBorder="1" applyAlignment="1" applyProtection="1">
      <alignment/>
      <protection hidden="1"/>
    </xf>
    <xf numFmtId="3" fontId="25" fillId="2" borderId="11" xfId="0" applyNumberFormat="1" applyFont="1" applyFill="1" applyBorder="1" applyAlignment="1" applyProtection="1">
      <alignment/>
      <protection hidden="1"/>
    </xf>
    <xf numFmtId="3" fontId="26" fillId="2" borderId="11" xfId="0" applyNumberFormat="1" applyFont="1" applyFill="1" applyBorder="1" applyAlignment="1" applyProtection="1">
      <alignment/>
      <protection hidden="1"/>
    </xf>
    <xf numFmtId="0" fontId="26" fillId="2" borderId="34" xfId="0" applyFont="1" applyFill="1" applyBorder="1" applyAlignment="1" applyProtection="1">
      <alignment/>
      <protection hidden="1"/>
    </xf>
    <xf numFmtId="0" fontId="27" fillId="0" borderId="23" xfId="0" applyFont="1" applyBorder="1" applyAlignment="1" applyProtection="1">
      <alignment/>
      <protection hidden="1"/>
    </xf>
    <xf numFmtId="0" fontId="25" fillId="2" borderId="34" xfId="0" applyFont="1" applyFill="1" applyBorder="1" applyAlignment="1" applyProtection="1">
      <alignment/>
      <protection hidden="1"/>
    </xf>
    <xf numFmtId="0" fontId="25" fillId="2" borderId="23" xfId="0" applyFont="1" applyFill="1" applyBorder="1" applyAlignment="1" applyProtection="1">
      <alignment/>
      <protection hidden="1"/>
    </xf>
    <xf numFmtId="3" fontId="26" fillId="2" borderId="11" xfId="0" applyNumberFormat="1" applyFont="1" applyFill="1" applyBorder="1" applyAlignment="1" applyProtection="1">
      <alignment/>
      <protection hidden="1"/>
    </xf>
    <xf numFmtId="0" fontId="25" fillId="2" borderId="23" xfId="0" applyFont="1" applyFill="1" applyBorder="1" applyAlignment="1" applyProtection="1">
      <alignment/>
      <protection hidden="1"/>
    </xf>
    <xf numFmtId="0" fontId="26" fillId="2" borderId="34" xfId="0" applyFont="1" applyFill="1" applyBorder="1" applyAlignment="1" applyProtection="1">
      <alignment/>
      <protection hidden="1"/>
    </xf>
    <xf numFmtId="3" fontId="1" fillId="2" borderId="11" xfId="0" applyNumberFormat="1" applyFont="1" applyFill="1" applyBorder="1" applyAlignment="1" applyProtection="1">
      <alignment/>
      <protection hidden="1"/>
    </xf>
    <xf numFmtId="3" fontId="6" fillId="2" borderId="11" xfId="0" applyNumberFormat="1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left" wrapText="1"/>
      <protection hidden="1"/>
    </xf>
    <xf numFmtId="3" fontId="3" fillId="2" borderId="3" xfId="0" applyNumberFormat="1" applyFont="1" applyFill="1" applyBorder="1" applyAlignment="1" applyProtection="1">
      <alignment/>
      <protection hidden="1"/>
    </xf>
    <xf numFmtId="3" fontId="3" fillId="2" borderId="7" xfId="0" applyNumberFormat="1" applyFont="1" applyFill="1" applyBorder="1" applyAlignment="1" applyProtection="1">
      <alignment/>
      <protection hidden="1"/>
    </xf>
    <xf numFmtId="3" fontId="28" fillId="2" borderId="11" xfId="0" applyNumberFormat="1" applyFont="1" applyFill="1" applyBorder="1" applyAlignment="1" applyProtection="1">
      <alignment/>
      <protection hidden="1"/>
    </xf>
    <xf numFmtId="1" fontId="7" fillId="2" borderId="13" xfId="0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7" fillId="6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/>
      <protection locked="0"/>
    </xf>
    <xf numFmtId="0" fontId="12" fillId="2" borderId="34" xfId="0" applyFont="1" applyFill="1" applyBorder="1" applyAlignment="1" applyProtection="1">
      <alignment horizontal="center"/>
      <protection hidden="1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1" fillId="2" borderId="34" xfId="0" applyFont="1" applyFill="1" applyBorder="1" applyAlignment="1" applyProtection="1">
      <alignment horizontal="center"/>
      <protection hidden="1"/>
    </xf>
    <xf numFmtId="0" fontId="11" fillId="2" borderId="36" xfId="0" applyFont="1" applyFill="1" applyBorder="1" applyAlignment="1" applyProtection="1">
      <alignment horizontal="center"/>
      <protection hidden="1"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7" fillId="6" borderId="4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right"/>
      <protection hidden="1"/>
    </xf>
    <xf numFmtId="0" fontId="7" fillId="2" borderId="7" xfId="0" applyFont="1" applyFill="1" applyBorder="1" applyAlignment="1" applyProtection="1">
      <alignment horizontal="right"/>
      <protection hidden="1"/>
    </xf>
    <xf numFmtId="1" fontId="9" fillId="2" borderId="4" xfId="0" applyNumberFormat="1" applyFont="1" applyFill="1" applyBorder="1" applyAlignment="1" applyProtection="1">
      <alignment shrinkToFit="1"/>
      <protection hidden="1"/>
    </xf>
    <xf numFmtId="1" fontId="9" fillId="2" borderId="6" xfId="0" applyNumberFormat="1" applyFont="1" applyFill="1" applyBorder="1" applyAlignment="1" applyProtection="1">
      <alignment shrinkToFit="1"/>
      <protection hidden="1"/>
    </xf>
    <xf numFmtId="1" fontId="11" fillId="2" borderId="6" xfId="0" applyNumberFormat="1" applyFont="1" applyFill="1" applyBorder="1" applyAlignment="1" applyProtection="1">
      <alignment shrinkToFit="1"/>
      <protection hidden="1"/>
    </xf>
    <xf numFmtId="0" fontId="0" fillId="0" borderId="7" xfId="0" applyBorder="1" applyAlignment="1">
      <alignment shrinkToFit="1"/>
    </xf>
    <xf numFmtId="0" fontId="10" fillId="2" borderId="4" xfId="0" applyFont="1" applyFill="1" applyBorder="1" applyAlignment="1" applyProtection="1">
      <alignment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8" fillId="2" borderId="37" xfId="0" applyFont="1" applyFill="1" applyBorder="1" applyAlignment="1" applyProtection="1">
      <alignment horizontal="center"/>
      <protection hidden="1"/>
    </xf>
    <xf numFmtId="0" fontId="19" fillId="2" borderId="38" xfId="0" applyFont="1" applyFill="1" applyBorder="1" applyAlignment="1" applyProtection="1">
      <alignment horizontal="center"/>
      <protection hidden="1"/>
    </xf>
    <xf numFmtId="0" fontId="19" fillId="2" borderId="38" xfId="0" applyFont="1" applyFill="1" applyBorder="1" applyAlignment="1" applyProtection="1">
      <alignment/>
      <protection hidden="1"/>
    </xf>
    <xf numFmtId="0" fontId="19" fillId="2" borderId="39" xfId="0" applyFont="1" applyFill="1" applyBorder="1" applyAlignment="1" applyProtection="1">
      <alignment/>
      <protection hidden="1"/>
    </xf>
    <xf numFmtId="0" fontId="7" fillId="6" borderId="13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hidden="1"/>
    </xf>
    <xf numFmtId="0" fontId="7" fillId="6" borderId="4" xfId="0" applyFont="1" applyFill="1" applyBorder="1" applyAlignment="1" applyProtection="1">
      <alignment/>
      <protection locked="0"/>
    </xf>
    <xf numFmtId="0" fontId="7" fillId="6" borderId="6" xfId="0" applyFont="1" applyFill="1" applyBorder="1" applyAlignment="1" applyProtection="1">
      <alignment/>
      <protection locked="0"/>
    </xf>
    <xf numFmtId="0" fontId="7" fillId="6" borderId="7" xfId="0" applyFont="1" applyFill="1" applyBorder="1" applyAlignment="1" applyProtection="1">
      <alignment/>
      <protection locked="0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4" borderId="9" xfId="0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2" borderId="11" xfId="0" applyFont="1" applyFill="1" applyBorder="1" applyAlignment="1" applyProtection="1">
      <alignment/>
      <protection hidden="1"/>
    </xf>
    <xf numFmtId="0" fontId="13" fillId="2" borderId="34" xfId="0" applyFont="1" applyFill="1" applyBorder="1" applyAlignment="1" applyProtection="1">
      <alignment horizontal="right"/>
      <protection hidden="1"/>
    </xf>
    <xf numFmtId="0" fontId="14" fillId="2" borderId="36" xfId="0" applyFont="1" applyFill="1" applyBorder="1" applyAlignment="1" applyProtection="1">
      <alignment horizontal="right"/>
      <protection hidden="1"/>
    </xf>
    <xf numFmtId="0" fontId="14" fillId="2" borderId="27" xfId="0" applyFont="1" applyFill="1" applyBorder="1" applyAlignment="1" applyProtection="1">
      <alignment horizontal="right"/>
      <protection hidden="1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3" fontId="13" fillId="2" borderId="34" xfId="0" applyNumberFormat="1" applyFont="1" applyFill="1" applyBorder="1" applyAlignment="1" applyProtection="1">
      <alignment horizontal="right"/>
      <protection hidden="1"/>
    </xf>
    <xf numFmtId="3" fontId="14" fillId="2" borderId="36" xfId="0" applyNumberFormat="1" applyFont="1" applyFill="1" applyBorder="1" applyAlignment="1" applyProtection="1">
      <alignment horizontal="right"/>
      <protection hidden="1"/>
    </xf>
    <xf numFmtId="3" fontId="14" fillId="2" borderId="27" xfId="0" applyNumberFormat="1" applyFont="1" applyFill="1" applyBorder="1" applyAlignment="1" applyProtection="1">
      <alignment horizontal="right"/>
      <protection hidden="1"/>
    </xf>
    <xf numFmtId="3" fontId="7" fillId="2" borderId="34" xfId="0" applyNumberFormat="1" applyFont="1" applyFill="1" applyBorder="1" applyAlignment="1" applyProtection="1">
      <alignment/>
      <protection hidden="1"/>
    </xf>
    <xf numFmtId="3" fontId="0" fillId="0" borderId="27" xfId="0" applyNumberFormat="1" applyBorder="1" applyAlignment="1" applyProtection="1">
      <alignment/>
      <protection hidden="1"/>
    </xf>
    <xf numFmtId="3" fontId="7" fillId="2" borderId="11" xfId="0" applyNumberFormat="1" applyFont="1" applyFill="1" applyBorder="1" applyAlignment="1" applyProtection="1">
      <alignment/>
      <protection hidden="1"/>
    </xf>
    <xf numFmtId="3" fontId="12" fillId="2" borderId="0" xfId="0" applyNumberFormat="1" applyFont="1" applyFill="1" applyBorder="1" applyAlignment="1" applyProtection="1">
      <alignment horizontal="center"/>
      <protection hidden="1"/>
    </xf>
    <xf numFmtId="3" fontId="21" fillId="2" borderId="34" xfId="0" applyNumberFormat="1" applyFont="1" applyFill="1" applyBorder="1" applyAlignment="1" applyProtection="1">
      <alignment horizontal="center"/>
      <protection hidden="1"/>
    </xf>
    <xf numFmtId="3" fontId="11" fillId="2" borderId="36" xfId="0" applyNumberFormat="1" applyFont="1" applyFill="1" applyBorder="1" applyAlignment="1" applyProtection="1">
      <alignment horizontal="center"/>
      <protection hidden="1"/>
    </xf>
    <xf numFmtId="3" fontId="0" fillId="0" borderId="36" xfId="0" applyNumberFormat="1" applyBorder="1" applyAlignment="1" applyProtection="1">
      <alignment/>
      <protection hidden="1"/>
    </xf>
    <xf numFmtId="3" fontId="0" fillId="0" borderId="36" xfId="0" applyNumberFormat="1" applyBorder="1" applyAlignment="1" applyProtection="1">
      <alignment horizontal="center"/>
      <protection hidden="1"/>
    </xf>
    <xf numFmtId="3" fontId="0" fillId="0" borderId="27" xfId="0" applyNumberFormat="1" applyBorder="1" applyAlignment="1" applyProtection="1">
      <alignment horizontal="center"/>
      <protection hidden="1"/>
    </xf>
    <xf numFmtId="3" fontId="12" fillId="2" borderId="34" xfId="0" applyNumberFormat="1" applyFont="1" applyFill="1" applyBorder="1" applyAlignment="1" applyProtection="1">
      <alignment horizontal="center"/>
      <protection hidden="1"/>
    </xf>
    <xf numFmtId="3" fontId="9" fillId="2" borderId="34" xfId="0" applyNumberFormat="1" applyFont="1" applyFill="1" applyBorder="1" applyAlignment="1" applyProtection="1">
      <alignment shrinkToFit="1"/>
      <protection hidden="1"/>
    </xf>
    <xf numFmtId="3" fontId="9" fillId="2" borderId="36" xfId="0" applyNumberFormat="1" applyFont="1" applyFill="1" applyBorder="1" applyAlignment="1" applyProtection="1">
      <alignment shrinkToFit="1"/>
      <protection hidden="1"/>
    </xf>
    <xf numFmtId="3" fontId="11" fillId="2" borderId="36" xfId="0" applyNumberFormat="1" applyFont="1" applyFill="1" applyBorder="1" applyAlignment="1" applyProtection="1">
      <alignment shrinkToFit="1"/>
      <protection hidden="1"/>
    </xf>
    <xf numFmtId="3" fontId="0" fillId="0" borderId="27" xfId="0" applyNumberFormat="1" applyBorder="1" applyAlignment="1" applyProtection="1">
      <alignment shrinkToFit="1"/>
      <protection hidden="1"/>
    </xf>
    <xf numFmtId="3" fontId="17" fillId="2" borderId="4" xfId="0" applyNumberFormat="1" applyFont="1" applyFill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  <xf numFmtId="3" fontId="24" fillId="0" borderId="7" xfId="0" applyNumberFormat="1" applyFont="1" applyBorder="1" applyAlignment="1" applyProtection="1">
      <alignment horizontal="center"/>
      <protection hidden="1"/>
    </xf>
    <xf numFmtId="3" fontId="3" fillId="2" borderId="3" xfId="0" applyNumberFormat="1" applyFont="1" applyFill="1" applyBorder="1" applyAlignment="1" applyProtection="1">
      <alignment horizontal="center" wrapText="1"/>
      <protection hidden="1"/>
    </xf>
    <xf numFmtId="3" fontId="8" fillId="2" borderId="3" xfId="0" applyNumberFormat="1" applyFont="1" applyFill="1" applyBorder="1" applyAlignment="1" applyProtection="1">
      <alignment horizontal="center" wrapText="1"/>
      <protection hidden="1"/>
    </xf>
    <xf numFmtId="3" fontId="8" fillId="2" borderId="40" xfId="0" applyNumberFormat="1" applyFont="1" applyFill="1" applyBorder="1" applyAlignment="1" applyProtection="1">
      <alignment wrapText="1"/>
      <protection hidden="1"/>
    </xf>
    <xf numFmtId="3" fontId="10" fillId="2" borderId="34" xfId="0" applyNumberFormat="1" applyFont="1" applyFill="1" applyBorder="1" applyAlignment="1" applyProtection="1">
      <alignment/>
      <protection hidden="1"/>
    </xf>
    <xf numFmtId="3" fontId="0" fillId="0" borderId="3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8" fillId="2" borderId="11" xfId="0" applyFont="1" applyFill="1" applyBorder="1" applyAlignment="1" applyProtection="1">
      <alignment horizontal="center"/>
      <protection hidden="1"/>
    </xf>
    <xf numFmtId="0" fontId="19" fillId="2" borderId="11" xfId="0" applyFont="1" applyFill="1" applyBorder="1" applyAlignment="1" applyProtection="1">
      <alignment horizontal="center"/>
      <protection hidden="1"/>
    </xf>
    <xf numFmtId="0" fontId="19" fillId="2" borderId="11" xfId="0" applyFont="1" applyFill="1" applyBorder="1" applyAlignment="1" applyProtection="1">
      <alignment/>
      <protection hidden="1"/>
    </xf>
    <xf numFmtId="0" fontId="19" fillId="2" borderId="21" xfId="0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 applyAlignment="1" applyProtection="1">
      <alignment horizontal="center"/>
      <protection hidden="1"/>
    </xf>
    <xf numFmtId="1" fontId="9" fillId="2" borderId="0" xfId="0" applyNumberFormat="1" applyFont="1" applyFill="1" applyBorder="1" applyAlignment="1" applyProtection="1">
      <alignment/>
      <protection hidden="1"/>
    </xf>
    <xf numFmtId="1" fontId="11" fillId="2" borderId="0" xfId="0" applyNumberFormat="1" applyFont="1" applyFill="1" applyBorder="1" applyAlignment="1">
      <alignment/>
    </xf>
    <xf numFmtId="1" fontId="10" fillId="2" borderId="10" xfId="0" applyNumberFormat="1" applyFont="1" applyFill="1" applyBorder="1" applyAlignment="1" applyProtection="1">
      <alignment/>
      <protection hidden="1"/>
    </xf>
    <xf numFmtId="1" fontId="12" fillId="2" borderId="10" xfId="0" applyNumberFormat="1" applyFont="1" applyFill="1" applyBorder="1" applyAlignment="1">
      <alignment/>
    </xf>
    <xf numFmtId="0" fontId="10" fillId="2" borderId="8" xfId="0" applyFont="1" applyFill="1" applyBorder="1" applyAlignment="1" applyProtection="1">
      <alignment horizontal="center"/>
      <protection hidden="1"/>
    </xf>
    <xf numFmtId="0" fontId="21" fillId="2" borderId="34" xfId="0" applyFont="1" applyFill="1" applyBorder="1" applyAlignment="1" applyProtection="1">
      <alignment horizontal="right"/>
      <protection hidden="1"/>
    </xf>
    <xf numFmtId="0" fontId="0" fillId="0" borderId="3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13" fillId="2" borderId="34" xfId="0" applyFont="1" applyFill="1" applyBorder="1" applyAlignment="1" applyProtection="1">
      <alignment horizontal="center"/>
      <protection hidden="1"/>
    </xf>
    <xf numFmtId="0" fontId="21" fillId="2" borderId="36" xfId="0" applyFont="1" applyFill="1" applyBorder="1" applyAlignment="1" applyProtection="1">
      <alignment horizontal="right"/>
      <protection hidden="1"/>
    </xf>
    <xf numFmtId="0" fontId="21" fillId="2" borderId="27" xfId="0" applyFont="1" applyFill="1" applyBorder="1" applyAlignment="1" applyProtection="1">
      <alignment horizontal="right"/>
      <protection hidden="1"/>
    </xf>
    <xf numFmtId="0" fontId="7" fillId="2" borderId="6" xfId="0" applyFont="1" applyFill="1" applyBorder="1" applyAlignment="1" applyProtection="1">
      <alignment horizontal="right"/>
      <protection hidden="1"/>
    </xf>
    <xf numFmtId="0" fontId="22" fillId="4" borderId="4" xfId="0" applyFont="1" applyFill="1" applyBorder="1" applyAlignment="1" applyProtection="1">
      <alignment horizontal="center"/>
      <protection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/>
      <protection locked="0"/>
    </xf>
    <xf numFmtId="0" fontId="7" fillId="2" borderId="6" xfId="0" applyFont="1" applyFill="1" applyBorder="1" applyAlignment="1" applyProtection="1">
      <alignment/>
      <protection locked="0"/>
    </xf>
    <xf numFmtId="0" fontId="7" fillId="2" borderId="7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7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5.28125" style="1" customWidth="1"/>
    <col min="2" max="2" width="32.00390625" style="1" customWidth="1"/>
    <col min="3" max="3" width="7.28125" style="1" customWidth="1"/>
    <col min="4" max="4" width="7.57421875" style="1" customWidth="1"/>
    <col min="5" max="5" width="10.28125" style="1" customWidth="1"/>
    <col min="6" max="6" width="8.57421875" style="1" customWidth="1"/>
    <col min="7" max="7" width="8.8515625" style="1" customWidth="1"/>
    <col min="8" max="8" width="9.00390625" style="1" customWidth="1"/>
    <col min="9" max="9" width="8.421875" style="1" customWidth="1"/>
    <col min="10" max="16384" width="9.140625" style="1" customWidth="1"/>
  </cols>
  <sheetData>
    <row r="1" spans="1:11" ht="13.5" thickBot="1">
      <c r="A1" s="139" t="s">
        <v>37</v>
      </c>
      <c r="B1" s="140"/>
      <c r="C1" s="141"/>
      <c r="D1" s="142"/>
      <c r="E1" s="141"/>
      <c r="F1" s="141"/>
      <c r="G1" s="141"/>
      <c r="H1" s="141"/>
      <c r="I1" s="141"/>
      <c r="J1" s="83">
        <v>2</v>
      </c>
      <c r="K1" s="143" t="s">
        <v>70</v>
      </c>
    </row>
    <row r="2" spans="1:11" ht="13.5" thickBot="1">
      <c r="A2" s="255" t="s">
        <v>57</v>
      </c>
      <c r="B2" s="256"/>
      <c r="C2" s="256"/>
      <c r="D2" s="256"/>
      <c r="E2" s="256"/>
      <c r="F2" s="256"/>
      <c r="G2" s="256"/>
      <c r="H2" s="256"/>
      <c r="I2" s="256"/>
      <c r="J2" s="256"/>
      <c r="K2" s="144" t="s">
        <v>71</v>
      </c>
    </row>
    <row r="3" spans="1:11" ht="13.5" thickBot="1">
      <c r="A3" s="258" t="s">
        <v>47</v>
      </c>
      <c r="B3" s="259"/>
      <c r="C3" s="259"/>
      <c r="D3" s="259"/>
      <c r="E3" s="260"/>
      <c r="F3" s="241" t="s">
        <v>76</v>
      </c>
      <c r="G3" s="232"/>
      <c r="H3" s="232"/>
      <c r="I3" s="232"/>
      <c r="J3" s="233"/>
      <c r="K3" s="146" t="s">
        <v>72</v>
      </c>
    </row>
    <row r="4" spans="1:11" ht="13.5" customHeight="1" thickBot="1">
      <c r="A4" s="258" t="s">
        <v>31</v>
      </c>
      <c r="B4" s="259"/>
      <c r="C4" s="259"/>
      <c r="D4" s="259"/>
      <c r="E4" s="260"/>
      <c r="F4" s="261" t="s">
        <v>69</v>
      </c>
      <c r="G4" s="262"/>
      <c r="H4" s="262"/>
      <c r="I4" s="262"/>
      <c r="J4" s="263" t="s">
        <v>98</v>
      </c>
      <c r="K4" s="146" t="s">
        <v>73</v>
      </c>
    </row>
    <row r="5" spans="1:11" ht="13.5" thickBot="1">
      <c r="A5" s="13"/>
      <c r="B5" s="15" t="s">
        <v>26</v>
      </c>
      <c r="C5" s="16"/>
      <c r="D5" s="16"/>
      <c r="E5" s="16"/>
      <c r="F5" s="17"/>
      <c r="G5" s="17"/>
      <c r="H5" s="159">
        <v>500000</v>
      </c>
      <c r="I5" s="161">
        <f>(H5)</f>
        <v>500000</v>
      </c>
      <c r="J5" s="264"/>
      <c r="K5" s="155"/>
    </row>
    <row r="6" spans="1:11" ht="13.5" thickBot="1">
      <c r="A6" s="21" t="s">
        <v>0</v>
      </c>
      <c r="B6" s="248" t="s">
        <v>97</v>
      </c>
      <c r="C6" s="249"/>
      <c r="D6" s="249"/>
      <c r="E6" s="249"/>
      <c r="F6" s="250"/>
      <c r="G6" s="165">
        <v>9600</v>
      </c>
      <c r="H6" s="174">
        <v>9000</v>
      </c>
      <c r="I6" s="161">
        <f>MIN(G6:H6)</f>
        <v>9000</v>
      </c>
      <c r="J6" s="264"/>
      <c r="K6" s="155"/>
    </row>
    <row r="7" spans="1:11" ht="13.5" thickBot="1">
      <c r="A7" s="21" t="s">
        <v>0</v>
      </c>
      <c r="B7" s="248" t="s">
        <v>96</v>
      </c>
      <c r="C7" s="249"/>
      <c r="D7" s="249"/>
      <c r="E7" s="249"/>
      <c r="F7" s="249"/>
      <c r="G7" s="179"/>
      <c r="H7" s="175"/>
      <c r="I7" s="162"/>
      <c r="J7" s="264"/>
      <c r="K7" s="155"/>
    </row>
    <row r="8" spans="1:11" ht="13.5" thickBot="1">
      <c r="A8" s="13"/>
      <c r="B8" s="34" t="s">
        <v>33</v>
      </c>
      <c r="C8" s="20"/>
      <c r="D8" s="20"/>
      <c r="E8" s="20"/>
      <c r="F8" s="22"/>
      <c r="G8" s="181">
        <v>0</v>
      </c>
      <c r="H8" s="176"/>
      <c r="I8" s="163"/>
      <c r="J8" s="264"/>
      <c r="K8" s="155"/>
    </row>
    <row r="9" spans="1:11" ht="13.5" thickBot="1">
      <c r="A9" s="13"/>
      <c r="B9" s="34" t="s">
        <v>2</v>
      </c>
      <c r="C9" s="20"/>
      <c r="D9" s="20"/>
      <c r="E9" s="20"/>
      <c r="F9" s="22"/>
      <c r="G9" s="182">
        <v>0</v>
      </c>
      <c r="H9" s="177"/>
      <c r="I9" s="164"/>
      <c r="J9" s="265"/>
      <c r="K9" s="155"/>
    </row>
    <row r="10" spans="1:11" ht="13.5" thickBot="1">
      <c r="A10" s="13"/>
      <c r="B10" s="29" t="s">
        <v>3</v>
      </c>
      <c r="C10" s="26"/>
      <c r="D10" s="26"/>
      <c r="E10" s="26"/>
      <c r="F10" s="26"/>
      <c r="G10" s="183">
        <v>0</v>
      </c>
      <c r="H10" s="178"/>
      <c r="I10" s="165">
        <f>MIN(G8:G10)</f>
        <v>0</v>
      </c>
      <c r="J10" s="160">
        <v>50000</v>
      </c>
      <c r="K10" s="155"/>
    </row>
    <row r="11" spans="1:11" ht="13.5" thickBot="1">
      <c r="A11" s="13"/>
      <c r="B11" s="15" t="s">
        <v>4</v>
      </c>
      <c r="C11" s="16"/>
      <c r="D11" s="16"/>
      <c r="E11" s="20"/>
      <c r="F11" s="20"/>
      <c r="G11" s="179"/>
      <c r="H11" s="179"/>
      <c r="I11" s="166">
        <f>(I5-I6-I10)</f>
        <v>491000</v>
      </c>
      <c r="J11" s="10"/>
      <c r="K11" s="155"/>
    </row>
    <row r="12" spans="1:11" ht="13.5" thickBot="1">
      <c r="A12" s="21" t="s">
        <v>0</v>
      </c>
      <c r="B12" s="19" t="s">
        <v>34</v>
      </c>
      <c r="C12" s="20"/>
      <c r="D12" s="20"/>
      <c r="E12" s="20"/>
      <c r="F12" s="20"/>
      <c r="G12" s="179"/>
      <c r="H12" s="174">
        <v>0</v>
      </c>
      <c r="I12" s="165">
        <f>(H12)</f>
        <v>0</v>
      </c>
      <c r="J12" s="10"/>
      <c r="K12" s="155"/>
    </row>
    <row r="13" spans="1:11" ht="13.5" thickBot="1">
      <c r="A13" s="13"/>
      <c r="B13" s="19" t="s">
        <v>5</v>
      </c>
      <c r="C13" s="17"/>
      <c r="D13" s="17"/>
      <c r="E13" s="17"/>
      <c r="F13" s="20"/>
      <c r="G13" s="179"/>
      <c r="H13" s="175"/>
      <c r="I13" s="164"/>
      <c r="J13" s="10"/>
      <c r="K13" s="155"/>
    </row>
    <row r="14" spans="1:11" ht="13.5" thickBot="1">
      <c r="A14" s="21" t="s">
        <v>7</v>
      </c>
      <c r="B14" s="17" t="s">
        <v>6</v>
      </c>
      <c r="C14" s="20"/>
      <c r="D14" s="20"/>
      <c r="E14" s="20"/>
      <c r="F14" s="20"/>
      <c r="G14" s="174">
        <v>0</v>
      </c>
      <c r="H14" s="228"/>
      <c r="I14" s="164"/>
      <c r="J14" s="10"/>
      <c r="K14" s="155"/>
    </row>
    <row r="15" spans="1:11" ht="13.5" thickBot="1">
      <c r="A15" s="13"/>
      <c r="B15" s="35" t="s">
        <v>63</v>
      </c>
      <c r="C15" s="17"/>
      <c r="D15" s="197">
        <v>150000</v>
      </c>
      <c r="E15" s="138">
        <v>0</v>
      </c>
      <c r="F15" s="36">
        <f>MIN(D15:E15)</f>
        <v>0</v>
      </c>
      <c r="G15" s="165">
        <f>(G14-F15)</f>
        <v>0</v>
      </c>
      <c r="H15" s="175"/>
      <c r="I15" s="165">
        <f>(G15)</f>
        <v>0</v>
      </c>
      <c r="J15" s="10"/>
      <c r="K15" s="155"/>
    </row>
    <row r="16" spans="1:11" ht="13.5" thickBot="1">
      <c r="A16" s="21" t="s">
        <v>7</v>
      </c>
      <c r="B16" s="19" t="s">
        <v>8</v>
      </c>
      <c r="C16" s="17"/>
      <c r="D16" s="17"/>
      <c r="E16" s="20"/>
      <c r="F16" s="20"/>
      <c r="G16" s="174">
        <v>0</v>
      </c>
      <c r="H16" s="179"/>
      <c r="I16" s="165">
        <f>(G16)</f>
        <v>0</v>
      </c>
      <c r="J16" s="10"/>
      <c r="K16" s="155"/>
    </row>
    <row r="17" spans="1:11" ht="13.5" thickBot="1">
      <c r="A17" s="13"/>
      <c r="B17" s="19" t="s">
        <v>9</v>
      </c>
      <c r="C17" s="17"/>
      <c r="D17" s="17"/>
      <c r="E17" s="20"/>
      <c r="F17" s="20"/>
      <c r="G17" s="179"/>
      <c r="H17" s="179"/>
      <c r="I17" s="166">
        <f>(I11-I12+I13+I15+I16)</f>
        <v>491000</v>
      </c>
      <c r="J17" s="10"/>
      <c r="K17" s="155"/>
    </row>
    <row r="18" spans="1:11" ht="13.5" thickBot="1">
      <c r="A18" s="40" t="s">
        <v>0</v>
      </c>
      <c r="B18" s="81" t="s">
        <v>10</v>
      </c>
      <c r="C18" s="17"/>
      <c r="D18" s="17"/>
      <c r="E18" s="17"/>
      <c r="F18" s="22"/>
      <c r="G18" s="177"/>
      <c r="H18" s="177"/>
      <c r="I18" s="227"/>
      <c r="J18" s="10"/>
      <c r="K18" s="155"/>
    </row>
    <row r="19" spans="1:11" ht="13.5" thickBot="1">
      <c r="A19" s="41"/>
      <c r="B19" s="17" t="s">
        <v>11</v>
      </c>
      <c r="C19" s="20"/>
      <c r="D19" s="20"/>
      <c r="E19" s="20"/>
      <c r="F19" s="185">
        <v>0</v>
      </c>
      <c r="G19" s="177"/>
      <c r="H19" s="177"/>
      <c r="I19" s="164"/>
      <c r="J19" s="10"/>
      <c r="K19" s="155"/>
    </row>
    <row r="20" spans="1:11" ht="13.5" thickBot="1">
      <c r="A20" s="42"/>
      <c r="B20" s="17" t="s">
        <v>12</v>
      </c>
      <c r="C20" s="20"/>
      <c r="D20" s="20"/>
      <c r="E20" s="22"/>
      <c r="F20" s="186">
        <v>0</v>
      </c>
      <c r="G20" s="177"/>
      <c r="H20" s="177"/>
      <c r="I20" s="164"/>
      <c r="J20" s="10"/>
      <c r="K20" s="155"/>
    </row>
    <row r="21" spans="1:11" ht="13.5" thickBot="1">
      <c r="A21" s="42"/>
      <c r="B21" s="17" t="s">
        <v>13</v>
      </c>
      <c r="C21" s="20"/>
      <c r="D21" s="20"/>
      <c r="E21" s="22"/>
      <c r="F21" s="186">
        <v>0</v>
      </c>
      <c r="G21" s="177"/>
      <c r="H21" s="177"/>
      <c r="I21" s="164"/>
      <c r="J21" s="10"/>
      <c r="K21" s="155"/>
    </row>
    <row r="22" spans="1:11" ht="13.5" thickBot="1">
      <c r="A22" s="42"/>
      <c r="B22" s="17" t="s">
        <v>14</v>
      </c>
      <c r="C22" s="20"/>
      <c r="D22" s="20"/>
      <c r="E22" s="22"/>
      <c r="F22" s="186">
        <v>0</v>
      </c>
      <c r="G22" s="177"/>
      <c r="H22" s="177"/>
      <c r="I22" s="164"/>
      <c r="J22" s="10"/>
      <c r="K22" s="155"/>
    </row>
    <row r="23" spans="1:11" ht="13.5" thickBot="1">
      <c r="A23" s="42"/>
      <c r="B23" s="17" t="s">
        <v>15</v>
      </c>
      <c r="C23" s="20"/>
      <c r="D23" s="20"/>
      <c r="E23" s="22"/>
      <c r="F23" s="186">
        <v>0</v>
      </c>
      <c r="G23" s="177"/>
      <c r="H23" s="177"/>
      <c r="I23" s="164"/>
      <c r="J23" s="10"/>
      <c r="K23" s="155"/>
    </row>
    <row r="24" spans="1:11" ht="13.5" thickBot="1">
      <c r="A24" s="42"/>
      <c r="B24" s="17" t="s">
        <v>16</v>
      </c>
      <c r="C24" s="20"/>
      <c r="D24" s="20"/>
      <c r="E24" s="22"/>
      <c r="F24" s="186">
        <v>0</v>
      </c>
      <c r="G24" s="177"/>
      <c r="H24" s="177"/>
      <c r="I24" s="164"/>
      <c r="J24" s="10"/>
      <c r="K24" s="155"/>
    </row>
    <row r="25" spans="1:11" ht="13.5" thickBot="1">
      <c r="A25" s="42"/>
      <c r="B25" s="147" t="s">
        <v>94</v>
      </c>
      <c r="C25" s="148"/>
      <c r="D25" s="148"/>
      <c r="E25" s="149"/>
      <c r="F25" s="186">
        <v>0</v>
      </c>
      <c r="G25" s="177"/>
      <c r="H25" s="177"/>
      <c r="I25" s="164"/>
      <c r="J25" s="10"/>
      <c r="K25" s="155"/>
    </row>
    <row r="26" spans="1:11" ht="13.5" thickBot="1">
      <c r="A26" s="42"/>
      <c r="B26" s="148"/>
      <c r="C26" s="148"/>
      <c r="D26" s="148"/>
      <c r="E26" s="149"/>
      <c r="F26" s="186">
        <v>0</v>
      </c>
      <c r="G26" s="177"/>
      <c r="H26" s="177"/>
      <c r="I26" s="164"/>
      <c r="J26" s="10"/>
      <c r="K26" s="155"/>
    </row>
    <row r="27" spans="1:11" ht="13.5" thickBot="1">
      <c r="A27" s="42"/>
      <c r="B27" s="148"/>
      <c r="C27" s="148"/>
      <c r="D27" s="148"/>
      <c r="E27" s="149"/>
      <c r="F27" s="186">
        <v>0</v>
      </c>
      <c r="G27" s="177"/>
      <c r="H27" s="177"/>
      <c r="I27" s="164"/>
      <c r="J27" s="10"/>
      <c r="K27" s="155"/>
    </row>
    <row r="28" spans="1:11" ht="13.5" thickBot="1">
      <c r="A28" s="42"/>
      <c r="B28" s="112" t="s">
        <v>77</v>
      </c>
      <c r="C28" s="23"/>
      <c r="D28" s="20"/>
      <c r="E28" s="150" t="s">
        <v>93</v>
      </c>
      <c r="F28" s="187">
        <f>SUM(F19:F27)</f>
        <v>0</v>
      </c>
      <c r="G28" s="177"/>
      <c r="H28" s="177"/>
      <c r="I28" s="164"/>
      <c r="J28" s="10"/>
      <c r="K28" s="155"/>
    </row>
    <row r="29" spans="1:11" ht="13.5" thickBot="1">
      <c r="A29" s="13"/>
      <c r="B29" s="151" t="s">
        <v>75</v>
      </c>
      <c r="C29" s="213">
        <v>0</v>
      </c>
      <c r="D29" s="242" t="s">
        <v>95</v>
      </c>
      <c r="E29" s="243"/>
      <c r="F29" s="166">
        <v>100000</v>
      </c>
      <c r="G29" s="165">
        <f>F28+C29</f>
        <v>0</v>
      </c>
      <c r="H29" s="165">
        <f>MIN(F29:G29)</f>
        <v>0</v>
      </c>
      <c r="I29" s="164"/>
      <c r="J29" s="10"/>
      <c r="K29" s="155"/>
    </row>
    <row r="30" spans="1:11" ht="13.5" thickBot="1">
      <c r="A30" s="48" t="s">
        <v>0</v>
      </c>
      <c r="B30" s="44" t="s">
        <v>18</v>
      </c>
      <c r="C30" s="28"/>
      <c r="D30" s="28"/>
      <c r="E30" s="28"/>
      <c r="F30" s="176"/>
      <c r="G30" s="176"/>
      <c r="H30" s="180"/>
      <c r="I30" s="164"/>
      <c r="J30" s="10"/>
      <c r="K30" s="155"/>
    </row>
    <row r="31" spans="1:11" ht="13.5" thickBot="1">
      <c r="A31" s="13"/>
      <c r="B31" s="197" t="s">
        <v>100</v>
      </c>
      <c r="C31" s="20"/>
      <c r="D31" s="20"/>
      <c r="E31" s="22"/>
      <c r="F31" s="165">
        <f>IF(J1=3,20000,0)</f>
        <v>0</v>
      </c>
      <c r="G31" s="184">
        <v>0</v>
      </c>
      <c r="H31" s="165">
        <f>MIN(F31:G31)</f>
        <v>0</v>
      </c>
      <c r="I31" s="164"/>
      <c r="J31" s="10"/>
      <c r="K31" s="155"/>
    </row>
    <row r="32" spans="1:11" ht="13.5" thickBot="1">
      <c r="A32" s="13"/>
      <c r="B32" s="29" t="s">
        <v>101</v>
      </c>
      <c r="C32" s="26"/>
      <c r="D32" s="26"/>
      <c r="E32" s="26"/>
      <c r="F32" s="165">
        <f>IF(J1&lt;3,15000,0)</f>
        <v>15000</v>
      </c>
      <c r="G32" s="184">
        <v>0</v>
      </c>
      <c r="H32" s="165">
        <f>MIN(F32:G32)</f>
        <v>0</v>
      </c>
      <c r="I32" s="164"/>
      <c r="J32" s="10"/>
      <c r="K32" s="155"/>
    </row>
    <row r="33" spans="1:11" ht="13.5" thickBot="1">
      <c r="A33" s="12" t="s">
        <v>0</v>
      </c>
      <c r="B33" s="19" t="s">
        <v>106</v>
      </c>
      <c r="C33" s="17"/>
      <c r="D33" s="17"/>
      <c r="E33" s="20"/>
      <c r="F33" s="179"/>
      <c r="G33" s="184">
        <v>0</v>
      </c>
      <c r="H33" s="165">
        <f>(G33)</f>
        <v>0</v>
      </c>
      <c r="I33" s="164"/>
      <c r="J33" s="10"/>
      <c r="K33" s="155"/>
    </row>
    <row r="34" spans="1:11" ht="13.5" thickBot="1">
      <c r="A34" s="12" t="s">
        <v>0</v>
      </c>
      <c r="B34" s="35" t="s">
        <v>21</v>
      </c>
      <c r="C34" s="17"/>
      <c r="D34" s="17"/>
      <c r="E34" s="22"/>
      <c r="F34" s="179"/>
      <c r="G34" s="20"/>
      <c r="H34" s="175"/>
      <c r="I34" s="164"/>
      <c r="J34" s="10"/>
      <c r="K34" s="155"/>
    </row>
    <row r="35" spans="1:11" ht="13.5" thickBot="1">
      <c r="A35" s="56">
        <v>1</v>
      </c>
      <c r="B35" s="55">
        <v>1</v>
      </c>
      <c r="C35" s="109" t="s">
        <v>65</v>
      </c>
      <c r="D35" s="105"/>
      <c r="E35" s="50"/>
      <c r="F35" s="181">
        <v>0</v>
      </c>
      <c r="G35" s="53"/>
      <c r="H35" s="165">
        <f>(F35)</f>
        <v>0</v>
      </c>
      <c r="I35" s="164"/>
      <c r="J35" s="10"/>
      <c r="K35" s="155"/>
    </row>
    <row r="36" spans="1:11" ht="13.5" thickBot="1">
      <c r="A36" s="57">
        <v>0.5</v>
      </c>
      <c r="B36" s="18">
        <v>0.5</v>
      </c>
      <c r="C36" s="109" t="s">
        <v>66</v>
      </c>
      <c r="D36" s="105"/>
      <c r="E36" s="54"/>
      <c r="F36" s="183">
        <v>0</v>
      </c>
      <c r="G36" s="54"/>
      <c r="H36" s="165">
        <f>(50%*F36)</f>
        <v>0</v>
      </c>
      <c r="I36" s="164"/>
      <c r="J36" s="10"/>
      <c r="K36" s="155"/>
    </row>
    <row r="37" spans="1:11" ht="13.5" thickBot="1">
      <c r="A37" s="21" t="s">
        <v>0</v>
      </c>
      <c r="B37" s="58" t="s">
        <v>55</v>
      </c>
      <c r="C37" s="59"/>
      <c r="D37" s="59"/>
      <c r="E37" s="53"/>
      <c r="F37" s="181">
        <v>0</v>
      </c>
      <c r="G37" s="53"/>
      <c r="H37" s="163">
        <f>(F37)</f>
        <v>0</v>
      </c>
      <c r="I37" s="164"/>
      <c r="J37" s="10"/>
      <c r="K37" s="155"/>
    </row>
    <row r="38" spans="1:11" ht="13.5" thickBot="1">
      <c r="A38" s="13"/>
      <c r="B38" s="244" t="s">
        <v>107</v>
      </c>
      <c r="C38" s="245"/>
      <c r="D38" s="245"/>
      <c r="E38" s="245"/>
      <c r="F38" s="246"/>
      <c r="G38" s="246"/>
      <c r="H38" s="247"/>
      <c r="I38" s="164"/>
      <c r="J38" s="10"/>
      <c r="K38" s="155"/>
    </row>
    <row r="39" spans="1:11" ht="13.5" thickBot="1">
      <c r="A39" s="82" t="s">
        <v>0</v>
      </c>
      <c r="B39" s="230" t="s">
        <v>102</v>
      </c>
      <c r="C39" s="231"/>
      <c r="D39" s="231"/>
      <c r="E39" s="231"/>
      <c r="F39" s="183">
        <v>0</v>
      </c>
      <c r="G39" s="54"/>
      <c r="H39" s="18">
        <f>(F39)</f>
        <v>0</v>
      </c>
      <c r="I39" s="164"/>
      <c r="J39" s="10"/>
      <c r="K39" s="155"/>
    </row>
    <row r="40" spans="1:11" ht="13.5" thickBot="1">
      <c r="A40" s="52"/>
      <c r="B40" s="257" t="s">
        <v>23</v>
      </c>
      <c r="C40" s="257"/>
      <c r="D40" s="257"/>
      <c r="E40" s="257"/>
      <c r="F40" s="257"/>
      <c r="G40" s="257"/>
      <c r="H40" s="60"/>
      <c r="I40" s="167">
        <f>ROUND(I17-SUM(H29:H39),-1)</f>
        <v>491000</v>
      </c>
      <c r="J40" s="152" t="s">
        <v>32</v>
      </c>
      <c r="K40" s="156"/>
    </row>
    <row r="41" spans="1:11" ht="13.5" thickTop="1">
      <c r="A41" s="90"/>
      <c r="B41" s="237" t="s">
        <v>88</v>
      </c>
      <c r="C41" s="270"/>
      <c r="D41" s="270"/>
      <c r="E41" s="270"/>
      <c r="F41" s="270"/>
      <c r="G41" s="271"/>
      <c r="H41" s="30"/>
      <c r="I41" s="168"/>
      <c r="J41" s="153"/>
      <c r="K41" s="155"/>
    </row>
    <row r="42" spans="1:11" ht="12.75">
      <c r="A42" s="90"/>
      <c r="B42" s="39" t="s">
        <v>25</v>
      </c>
      <c r="C42" s="188">
        <f>IF(J1&gt;2,0,I40)</f>
        <v>491000</v>
      </c>
      <c r="D42" s="194">
        <f>IF(J1=3,I40,C42)</f>
        <v>491000</v>
      </c>
      <c r="E42" s="224"/>
      <c r="F42" s="225"/>
      <c r="G42" s="193"/>
      <c r="H42" s="216"/>
      <c r="I42" s="215"/>
      <c r="J42" s="217"/>
      <c r="K42" s="218"/>
    </row>
    <row r="43" spans="1:11" ht="12.75">
      <c r="A43" s="92" t="s">
        <v>27</v>
      </c>
      <c r="B43" s="226" t="s">
        <v>84</v>
      </c>
      <c r="C43" s="191">
        <v>180000</v>
      </c>
      <c r="D43" s="211">
        <v>0</v>
      </c>
      <c r="E43" s="192">
        <f>IF(J1=2,180000,150000)</f>
        <v>180000</v>
      </c>
      <c r="F43" s="189">
        <f>IF(AND(I40&gt;180000,J1=2),180000,I40)</f>
        <v>180000</v>
      </c>
      <c r="G43" s="193">
        <f>IF(J1=1,150000,180000)</f>
        <v>180000</v>
      </c>
      <c r="H43" s="188">
        <f>IF(AND(J1&lt;3,I40&gt;C43),G43,0)</f>
        <v>180000</v>
      </c>
      <c r="I43" s="169">
        <f>(D43*F43)</f>
        <v>0</v>
      </c>
      <c r="J43" s="219"/>
      <c r="K43" s="220"/>
    </row>
    <row r="44" spans="1:11" ht="12.75">
      <c r="A44" s="90"/>
      <c r="B44" s="145" t="s">
        <v>85</v>
      </c>
      <c r="C44" s="169">
        <f>IF(J1=1,150000,120000)</f>
        <v>120000</v>
      </c>
      <c r="D44" s="212">
        <v>0.1</v>
      </c>
      <c r="E44" s="189">
        <f>IF(AND(J1=1,I40&gt;150000),MIN(I40-150000,150000),0)</f>
        <v>0</v>
      </c>
      <c r="F44" s="189">
        <f>IF(AND(J1=2,I40&gt;180000),MIN(I40-180000,120000),0)</f>
        <v>120000</v>
      </c>
      <c r="G44" s="193">
        <f>IF(J1=2,F44,E44)</f>
        <v>120000</v>
      </c>
      <c r="H44" s="169">
        <f>IF(J1&lt;3,G44,0)</f>
        <v>120000</v>
      </c>
      <c r="I44" s="169">
        <f>(D44*H44)</f>
        <v>12000</v>
      </c>
      <c r="J44" s="217"/>
      <c r="K44" s="220"/>
    </row>
    <row r="45" spans="1:11" ht="12.75">
      <c r="A45" s="90"/>
      <c r="B45" s="145" t="s">
        <v>86</v>
      </c>
      <c r="C45" s="169">
        <v>200000</v>
      </c>
      <c r="D45" s="212">
        <v>0.2</v>
      </c>
      <c r="E45" s="189">
        <f>IF(AND(J1&lt;3,I40&gt;300000),MIN(I40-300000,200000),0)</f>
        <v>191000</v>
      </c>
      <c r="F45" s="189"/>
      <c r="G45" s="193">
        <f>IF(J1&lt;3,E45,0)</f>
        <v>191000</v>
      </c>
      <c r="H45" s="169">
        <f>IF(J1&lt;3,G45,0)</f>
        <v>191000</v>
      </c>
      <c r="I45" s="169">
        <f>(D45*H45)</f>
        <v>38200</v>
      </c>
      <c r="J45" s="217"/>
      <c r="K45" s="220"/>
    </row>
    <row r="46" spans="1:11" ht="12.75">
      <c r="A46" s="90" t="s">
        <v>28</v>
      </c>
      <c r="B46" s="145" t="s">
        <v>89</v>
      </c>
      <c r="C46" s="169">
        <f>IF(I40&gt;500000,I40-500000,0)</f>
        <v>0</v>
      </c>
      <c r="D46" s="212">
        <v>0.3</v>
      </c>
      <c r="E46" s="205"/>
      <c r="F46" s="189"/>
      <c r="G46" s="193"/>
      <c r="H46" s="169">
        <f>IF(J1&lt;3,C46,0)</f>
        <v>0</v>
      </c>
      <c r="I46" s="169">
        <f>(D46*H46)</f>
        <v>0</v>
      </c>
      <c r="J46" s="217" t="s">
        <v>28</v>
      </c>
      <c r="K46" s="220"/>
    </row>
    <row r="47" spans="1:11" ht="12.75">
      <c r="A47" s="90"/>
      <c r="B47" s="234" t="s">
        <v>87</v>
      </c>
      <c r="C47" s="235"/>
      <c r="D47" s="235"/>
      <c r="E47" s="235"/>
      <c r="F47" s="235"/>
      <c r="G47" s="236"/>
      <c r="H47" s="63"/>
      <c r="I47" s="169"/>
      <c r="J47" s="217"/>
      <c r="K47" s="220"/>
    </row>
    <row r="48" spans="1:11" ht="12.75">
      <c r="A48" s="90"/>
      <c r="B48" s="79" t="s">
        <v>25</v>
      </c>
      <c r="C48" s="169">
        <f>IF(J1=3,I40,0)</f>
        <v>0</v>
      </c>
      <c r="D48" s="169"/>
      <c r="E48" s="168"/>
      <c r="F48" s="214"/>
      <c r="G48" s="215"/>
      <c r="H48" s="169"/>
      <c r="I48" s="169"/>
      <c r="J48" s="217"/>
      <c r="K48" s="220"/>
    </row>
    <row r="49" spans="1:11" ht="12.75">
      <c r="A49" s="90"/>
      <c r="B49" s="226" t="s">
        <v>84</v>
      </c>
      <c r="C49" s="188">
        <f>IF(AND(J1=3,I40&gt;225000),225000,0)</f>
        <v>0</v>
      </c>
      <c r="D49" s="193">
        <v>0</v>
      </c>
      <c r="E49" s="188">
        <f>C49</f>
        <v>0</v>
      </c>
      <c r="F49" s="221"/>
      <c r="G49" s="215"/>
      <c r="H49" s="169"/>
      <c r="I49" s="169">
        <f>E49*D49</f>
        <v>0</v>
      </c>
      <c r="J49" s="217"/>
      <c r="K49" s="222"/>
    </row>
    <row r="50" spans="1:11" ht="12.75">
      <c r="A50" s="93"/>
      <c r="B50" s="145" t="s">
        <v>85</v>
      </c>
      <c r="C50" s="188">
        <f>IF(AND(J1=3,I40&gt;225000),MIN(I40-225000,75000),0)</f>
        <v>0</v>
      </c>
      <c r="D50" s="193">
        <v>0.1</v>
      </c>
      <c r="E50" s="188">
        <f>C50</f>
        <v>0</v>
      </c>
      <c r="F50" s="214"/>
      <c r="G50" s="214"/>
      <c r="H50" s="188"/>
      <c r="I50" s="169">
        <f>E50*D50</f>
        <v>0</v>
      </c>
      <c r="J50" s="223"/>
      <c r="K50" s="222"/>
    </row>
    <row r="51" spans="1:11" ht="12.75">
      <c r="A51" s="93"/>
      <c r="B51" s="145" t="s">
        <v>86</v>
      </c>
      <c r="C51" s="188">
        <f>IF(AND(J1=3,I40&gt;300000),MIN(I40-300000,200000),0)</f>
        <v>0</v>
      </c>
      <c r="D51" s="193">
        <v>0.2</v>
      </c>
      <c r="E51" s="188">
        <f>C51</f>
        <v>0</v>
      </c>
      <c r="F51" s="214"/>
      <c r="G51" s="214"/>
      <c r="H51" s="188"/>
      <c r="I51" s="169">
        <f>E51*D51</f>
        <v>0</v>
      </c>
      <c r="J51" s="223"/>
      <c r="K51" s="222"/>
    </row>
    <row r="52" spans="1:11" ht="12.75">
      <c r="A52" s="93"/>
      <c r="B52" s="145" t="s">
        <v>90</v>
      </c>
      <c r="C52" s="188">
        <f>IF(AND(J1=3,I40&gt;500000),I40-500000,0)</f>
        <v>0</v>
      </c>
      <c r="D52" s="189">
        <v>0.3</v>
      </c>
      <c r="E52" s="188">
        <f>C52</f>
        <v>0</v>
      </c>
      <c r="F52" s="195"/>
      <c r="G52" s="188"/>
      <c r="H52" s="188"/>
      <c r="I52" s="169">
        <f>E52*D52</f>
        <v>0</v>
      </c>
      <c r="J52" s="154"/>
      <c r="K52" s="104"/>
    </row>
    <row r="53" spans="1:11" ht="12.75">
      <c r="A53" s="94"/>
      <c r="B53" s="237" t="s">
        <v>44</v>
      </c>
      <c r="C53" s="238"/>
      <c r="D53" s="238"/>
      <c r="E53" s="239"/>
      <c r="F53" s="239"/>
      <c r="G53" s="240"/>
      <c r="H53" s="196">
        <f>IF(J1=3,SUM(E49:E52),SUM(H43:H46))</f>
        <v>491000</v>
      </c>
      <c r="I53" s="170">
        <f>SUM(I43:I52)</f>
        <v>50200</v>
      </c>
      <c r="J53" s="154"/>
      <c r="K53" s="157"/>
    </row>
    <row r="54" spans="1:11" ht="12.75">
      <c r="A54" s="95" t="s">
        <v>36</v>
      </c>
      <c r="B54" s="266" t="s">
        <v>67</v>
      </c>
      <c r="C54" s="266"/>
      <c r="D54" s="77">
        <v>0.1</v>
      </c>
      <c r="E54" s="31"/>
      <c r="F54" s="31"/>
      <c r="G54" s="74"/>
      <c r="H54" s="188"/>
      <c r="I54" s="171">
        <f>IF(I5&gt;1000000,I53*D54,0)</f>
        <v>0</v>
      </c>
      <c r="J54" s="154" t="s">
        <v>28</v>
      </c>
      <c r="K54" s="155"/>
    </row>
    <row r="55" spans="1:11" ht="12.75">
      <c r="A55" s="95" t="s">
        <v>38</v>
      </c>
      <c r="B55" s="31" t="s">
        <v>39</v>
      </c>
      <c r="C55" s="31"/>
      <c r="D55" s="77">
        <v>0.03</v>
      </c>
      <c r="E55" s="31"/>
      <c r="F55" s="31"/>
      <c r="G55" s="31"/>
      <c r="H55" s="188"/>
      <c r="I55" s="172">
        <f>D55*(I53+I54)</f>
        <v>1506</v>
      </c>
      <c r="J55" s="154"/>
      <c r="K55" s="155"/>
    </row>
    <row r="56" spans="1:11" ht="18.75" thickBot="1">
      <c r="A56" s="93"/>
      <c r="B56" s="267" t="s">
        <v>40</v>
      </c>
      <c r="C56" s="268"/>
      <c r="D56" s="268"/>
      <c r="E56" s="268"/>
      <c r="F56" s="268"/>
      <c r="G56" s="268"/>
      <c r="H56" s="269"/>
      <c r="I56" s="173">
        <f>SUM(I53:I55)</f>
        <v>51706</v>
      </c>
      <c r="J56" s="154"/>
      <c r="K56" s="155"/>
    </row>
    <row r="57" spans="1:11" ht="17.25" thickBot="1" thickTop="1">
      <c r="A57" s="251" t="s">
        <v>92</v>
      </c>
      <c r="B57" s="252"/>
      <c r="C57" s="253"/>
      <c r="D57" s="253"/>
      <c r="E57" s="253"/>
      <c r="F57" s="253"/>
      <c r="G57" s="253"/>
      <c r="H57" s="253"/>
      <c r="I57" s="254"/>
      <c r="J57" s="253"/>
      <c r="K57" s="158"/>
    </row>
    <row r="58" ht="12.75">
      <c r="A58" s="4"/>
    </row>
    <row r="177" spans="2:9" ht="12.75">
      <c r="B177"/>
      <c r="C177"/>
      <c r="D177"/>
      <c r="E177" t="s">
        <v>52</v>
      </c>
      <c r="F177"/>
      <c r="G177"/>
      <c r="H177"/>
      <c r="I177" t="s">
        <v>54</v>
      </c>
    </row>
    <row r="178" spans="2:9" ht="12.75">
      <c r="B178">
        <v>100000</v>
      </c>
      <c r="C178" s="2">
        <v>0</v>
      </c>
      <c r="D178"/>
      <c r="E178" t="s">
        <v>53</v>
      </c>
      <c r="F178">
        <v>135000</v>
      </c>
      <c r="G178" s="2">
        <v>0</v>
      </c>
      <c r="H178" t="s">
        <v>53</v>
      </c>
      <c r="I178">
        <v>185000</v>
      </c>
    </row>
    <row r="179" spans="2:9" ht="12.75">
      <c r="B179">
        <v>50000</v>
      </c>
      <c r="C179" s="3">
        <v>0.1</v>
      </c>
      <c r="D179"/>
      <c r="E179" t="s">
        <v>50</v>
      </c>
      <c r="F179">
        <v>15000</v>
      </c>
      <c r="G179" s="3">
        <v>0.1</v>
      </c>
      <c r="H179" t="s">
        <v>50</v>
      </c>
      <c r="I179">
        <v>65000</v>
      </c>
    </row>
    <row r="180" spans="2:9" ht="12.75">
      <c r="B180">
        <v>100000</v>
      </c>
      <c r="C180" s="3">
        <v>0.2</v>
      </c>
      <c r="D180"/>
      <c r="E180" t="s">
        <v>50</v>
      </c>
      <c r="F180">
        <v>100000</v>
      </c>
      <c r="G180" s="3">
        <v>0.2</v>
      </c>
      <c r="H180" t="s">
        <v>51</v>
      </c>
      <c r="I180">
        <v>250000</v>
      </c>
    </row>
    <row r="181" spans="2:9" ht="12.75">
      <c r="B181">
        <v>250000</v>
      </c>
      <c r="C181" s="3">
        <v>0.3</v>
      </c>
      <c r="D181"/>
      <c r="E181" t="s">
        <v>51</v>
      </c>
      <c r="F181">
        <v>250000</v>
      </c>
      <c r="G181" s="3">
        <v>0.3</v>
      </c>
      <c r="H181"/>
      <c r="I181"/>
    </row>
    <row r="182" spans="1:9" ht="12.75">
      <c r="A182" t="s">
        <v>48</v>
      </c>
      <c r="B182" s="4"/>
      <c r="C182" s="4"/>
      <c r="D182" s="4"/>
      <c r="E182" s="4"/>
      <c r="F182" s="4"/>
      <c r="G182" s="4"/>
      <c r="H182" s="4"/>
      <c r="I182" s="4"/>
    </row>
    <row r="183" ht="12.75">
      <c r="A183" t="s">
        <v>49</v>
      </c>
    </row>
    <row r="184" ht="12.75">
      <c r="A184" t="s">
        <v>50</v>
      </c>
    </row>
    <row r="185" ht="12.75">
      <c r="A185" t="s">
        <v>50</v>
      </c>
    </row>
    <row r="186" ht="12.75">
      <c r="A186" t="s">
        <v>51</v>
      </c>
    </row>
    <row r="187" ht="12.75">
      <c r="A187" s="4"/>
    </row>
  </sheetData>
  <sheetProtection sheet="1" objects="1" scenarios="1"/>
  <mergeCells count="18">
    <mergeCell ref="A57:J57"/>
    <mergeCell ref="A2:J2"/>
    <mergeCell ref="B40:G40"/>
    <mergeCell ref="A3:E3"/>
    <mergeCell ref="A4:E4"/>
    <mergeCell ref="F4:I4"/>
    <mergeCell ref="J4:J9"/>
    <mergeCell ref="B54:C54"/>
    <mergeCell ref="B56:H56"/>
    <mergeCell ref="B41:G41"/>
    <mergeCell ref="B47:G47"/>
    <mergeCell ref="B53:G53"/>
    <mergeCell ref="F3:J3"/>
    <mergeCell ref="B39:E39"/>
    <mergeCell ref="D29:E29"/>
    <mergeCell ref="B38:H38"/>
    <mergeCell ref="B7:F7"/>
    <mergeCell ref="B6:F6"/>
  </mergeCells>
  <dataValidations count="1">
    <dataValidation type="whole" operator="lessThanOrEqual" allowBlank="1" showInputMessage="1" showErrorMessage="1" promptTitle="TRANSPORT ALLOWANCE" prompt="dxx" errorTitle="TRANSPORT ALLOWANCE" error="ta can be only for Rs.9600/-" sqref="G6">
      <formula1>9600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E23" sqref="E23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3" width="7.28125" style="0" customWidth="1"/>
    <col min="4" max="4" width="7.421875" style="0" customWidth="1"/>
    <col min="5" max="5" width="8.8515625" style="0" customWidth="1"/>
  </cols>
  <sheetData>
    <row r="1" spans="1:10" ht="13.5" thickBot="1">
      <c r="A1" s="289" t="s">
        <v>91</v>
      </c>
      <c r="B1" s="290"/>
      <c r="C1" s="290"/>
      <c r="D1" s="290"/>
      <c r="E1" s="290"/>
      <c r="F1" s="290"/>
      <c r="G1" s="290"/>
      <c r="H1" s="290"/>
      <c r="I1" s="291"/>
      <c r="J1" s="198">
        <f>Sheet1!J1</f>
        <v>2</v>
      </c>
    </row>
    <row r="2" spans="1:10" ht="13.5" thickBot="1">
      <c r="A2" s="168"/>
      <c r="B2" s="171" t="s">
        <v>26</v>
      </c>
      <c r="C2" s="188"/>
      <c r="D2" s="188"/>
      <c r="E2" s="188"/>
      <c r="F2" s="169"/>
      <c r="G2" s="169"/>
      <c r="H2" s="169">
        <f>Sheet1!H5-Sheet1!J10</f>
        <v>450000</v>
      </c>
      <c r="I2" s="179">
        <f>(H2)</f>
        <v>450000</v>
      </c>
      <c r="J2" s="292"/>
    </row>
    <row r="3" spans="1:10" ht="13.5" thickBot="1">
      <c r="A3" s="199" t="s">
        <v>0</v>
      </c>
      <c r="B3" s="200" t="s">
        <v>29</v>
      </c>
      <c r="C3" s="168"/>
      <c r="D3" s="168"/>
      <c r="E3" s="168"/>
      <c r="F3" s="168"/>
      <c r="G3" s="168">
        <v>9600</v>
      </c>
      <c r="H3" s="168">
        <f>Sheet1!H6</f>
        <v>9000</v>
      </c>
      <c r="I3" s="179">
        <f>Sheet1!I6</f>
        <v>9000</v>
      </c>
      <c r="J3" s="292"/>
    </row>
    <row r="4" spans="1:10" ht="13.5" thickBot="1">
      <c r="A4" s="199" t="s">
        <v>0</v>
      </c>
      <c r="B4" s="295" t="s">
        <v>99</v>
      </c>
      <c r="C4" s="296"/>
      <c r="D4" s="296"/>
      <c r="E4" s="296"/>
      <c r="F4" s="297"/>
      <c r="G4" s="168"/>
      <c r="H4" s="168"/>
      <c r="I4" s="177"/>
      <c r="J4" s="292"/>
    </row>
    <row r="5" spans="1:10" ht="12.75">
      <c r="A5" s="168"/>
      <c r="B5" s="275" t="s">
        <v>33</v>
      </c>
      <c r="C5" s="276"/>
      <c r="D5" s="168"/>
      <c r="E5" s="168"/>
      <c r="F5" s="168"/>
      <c r="G5" s="168">
        <f>Sheet1!G8</f>
        <v>0</v>
      </c>
      <c r="H5" s="168"/>
      <c r="I5" s="180"/>
      <c r="J5" s="293"/>
    </row>
    <row r="6" spans="1:10" ht="13.5" thickBot="1">
      <c r="A6" s="168"/>
      <c r="B6" s="275" t="s">
        <v>2</v>
      </c>
      <c r="C6" s="276"/>
      <c r="D6" s="168"/>
      <c r="E6" s="168"/>
      <c r="F6" s="168"/>
      <c r="G6" s="168">
        <f>Sheet1!G9</f>
        <v>0</v>
      </c>
      <c r="H6" s="168"/>
      <c r="I6" s="201"/>
      <c r="J6" s="294"/>
    </row>
    <row r="7" spans="1:10" ht="13.5" thickBot="1">
      <c r="A7" s="168"/>
      <c r="B7" s="169" t="s">
        <v>3</v>
      </c>
      <c r="C7" s="168"/>
      <c r="D7" s="168"/>
      <c r="E7" s="168"/>
      <c r="F7" s="168"/>
      <c r="G7" s="168">
        <f>Sheet1!G10</f>
        <v>0</v>
      </c>
      <c r="H7" s="168"/>
      <c r="I7" s="175">
        <f>MIN(G5:G7)</f>
        <v>0</v>
      </c>
      <c r="J7" s="202">
        <v>0</v>
      </c>
    </row>
    <row r="8" spans="1:10" ht="13.5" thickBot="1">
      <c r="A8" s="168"/>
      <c r="B8" s="171" t="s">
        <v>4</v>
      </c>
      <c r="C8" s="188"/>
      <c r="D8" s="188"/>
      <c r="E8" s="205"/>
      <c r="F8" s="168"/>
      <c r="G8" s="168"/>
      <c r="H8" s="168"/>
      <c r="I8" s="203">
        <f>(I2-I3-I7)</f>
        <v>441000</v>
      </c>
      <c r="J8" s="204"/>
    </row>
    <row r="9" spans="1:10" ht="13.5" thickBot="1">
      <c r="A9" s="199" t="s">
        <v>0</v>
      </c>
      <c r="B9" s="200" t="s">
        <v>34</v>
      </c>
      <c r="C9" s="168"/>
      <c r="D9" s="168"/>
      <c r="E9" s="168"/>
      <c r="F9" s="168"/>
      <c r="G9" s="168"/>
      <c r="H9" s="168">
        <f>Sheet1!H12</f>
        <v>0</v>
      </c>
      <c r="I9" s="175">
        <f>(H9)</f>
        <v>0</v>
      </c>
      <c r="J9" s="204"/>
    </row>
    <row r="10" spans="1:10" ht="12.75">
      <c r="A10" s="168"/>
      <c r="B10" s="200" t="s">
        <v>5</v>
      </c>
      <c r="C10" s="169"/>
      <c r="D10" s="169"/>
      <c r="E10" s="169"/>
      <c r="F10" s="168"/>
      <c r="G10" s="168"/>
      <c r="H10" s="168"/>
      <c r="I10" s="201"/>
      <c r="J10" s="204"/>
    </row>
    <row r="11" spans="1:10" ht="13.5" thickBot="1">
      <c r="A11" s="188" t="s">
        <v>7</v>
      </c>
      <c r="B11" s="169" t="s">
        <v>6</v>
      </c>
      <c r="C11" s="168"/>
      <c r="D11" s="168"/>
      <c r="E11" s="168"/>
      <c r="F11" s="168"/>
      <c r="G11" s="168">
        <f>Sheet1!G14</f>
        <v>0</v>
      </c>
      <c r="H11" s="168"/>
      <c r="I11" s="201"/>
      <c r="J11" s="204"/>
    </row>
    <row r="12" spans="1:10" ht="13.5" thickBot="1">
      <c r="A12" s="168"/>
      <c r="B12" s="200" t="s">
        <v>63</v>
      </c>
      <c r="C12" s="169"/>
      <c r="D12" s="169">
        <v>150000</v>
      </c>
      <c r="E12" s="168">
        <f>Sheet1!E15</f>
        <v>0</v>
      </c>
      <c r="F12" s="205">
        <f>MIN(D12:E12)</f>
        <v>0</v>
      </c>
      <c r="G12" s="168">
        <f>(G11-F12)</f>
        <v>0</v>
      </c>
      <c r="H12" s="168"/>
      <c r="I12" s="175">
        <f>(G12)</f>
        <v>0</v>
      </c>
      <c r="J12" s="204"/>
    </row>
    <row r="13" spans="1:10" ht="13.5" thickBot="1">
      <c r="A13" s="199" t="s">
        <v>7</v>
      </c>
      <c r="B13" s="200" t="s">
        <v>8</v>
      </c>
      <c r="C13" s="169"/>
      <c r="D13" s="169"/>
      <c r="E13" s="168"/>
      <c r="F13" s="168"/>
      <c r="G13" s="168">
        <f>Sheet1!G16</f>
        <v>0</v>
      </c>
      <c r="H13" s="168"/>
      <c r="I13" s="175">
        <f>(G13)</f>
        <v>0</v>
      </c>
      <c r="J13" s="204"/>
    </row>
    <row r="14" spans="1:10" ht="13.5" thickBot="1">
      <c r="A14" s="168"/>
      <c r="B14" s="200" t="s">
        <v>9</v>
      </c>
      <c r="C14" s="169"/>
      <c r="D14" s="169"/>
      <c r="E14" s="168"/>
      <c r="F14" s="168"/>
      <c r="G14" s="168"/>
      <c r="H14" s="168"/>
      <c r="I14" s="175">
        <f>(I8-I9+I10+I12+I13)</f>
        <v>441000</v>
      </c>
      <c r="J14" s="204"/>
    </row>
    <row r="15" spans="1:10" ht="12.75">
      <c r="A15" s="199" t="s">
        <v>0</v>
      </c>
      <c r="B15" s="171" t="s">
        <v>10</v>
      </c>
      <c r="C15" s="169"/>
      <c r="D15" s="169"/>
      <c r="E15" s="169"/>
      <c r="F15" s="168"/>
      <c r="G15" s="168"/>
      <c r="H15" s="168"/>
      <c r="I15" s="201"/>
      <c r="J15" s="204"/>
    </row>
    <row r="16" spans="1:10" ht="12.75">
      <c r="A16" s="168"/>
      <c r="B16" s="169" t="s">
        <v>11</v>
      </c>
      <c r="C16" s="168"/>
      <c r="D16" s="168"/>
      <c r="E16" s="168"/>
      <c r="F16" s="168">
        <f>Sheet1!F19</f>
        <v>0</v>
      </c>
      <c r="G16" s="168"/>
      <c r="H16" s="168"/>
      <c r="I16" s="201"/>
      <c r="J16" s="204"/>
    </row>
    <row r="17" spans="1:10" ht="12.75">
      <c r="A17" s="168"/>
      <c r="B17" s="169" t="s">
        <v>12</v>
      </c>
      <c r="C17" s="168"/>
      <c r="D17" s="168"/>
      <c r="E17" s="168"/>
      <c r="F17" s="168">
        <f>Sheet1!F20</f>
        <v>0</v>
      </c>
      <c r="G17" s="168"/>
      <c r="H17" s="168"/>
      <c r="I17" s="201"/>
      <c r="J17" s="204"/>
    </row>
    <row r="18" spans="1:10" ht="12.75">
      <c r="A18" s="168"/>
      <c r="B18" s="169" t="s">
        <v>13</v>
      </c>
      <c r="C18" s="168"/>
      <c r="D18" s="168"/>
      <c r="E18" s="168"/>
      <c r="F18" s="168">
        <f>Sheet1!F21</f>
        <v>0</v>
      </c>
      <c r="G18" s="168"/>
      <c r="H18" s="168"/>
      <c r="I18" s="201"/>
      <c r="J18" s="204"/>
    </row>
    <row r="19" spans="1:10" ht="12.75">
      <c r="A19" s="168"/>
      <c r="B19" s="169" t="s">
        <v>14</v>
      </c>
      <c r="C19" s="168"/>
      <c r="D19" s="168"/>
      <c r="E19" s="168"/>
      <c r="F19" s="168">
        <f>Sheet1!F22</f>
        <v>0</v>
      </c>
      <c r="G19" s="168"/>
      <c r="H19" s="168"/>
      <c r="I19" s="201"/>
      <c r="J19" s="204"/>
    </row>
    <row r="20" spans="1:10" ht="12.75">
      <c r="A20" s="168"/>
      <c r="B20" s="169" t="s">
        <v>15</v>
      </c>
      <c r="C20" s="168"/>
      <c r="D20" s="168"/>
      <c r="E20" s="168"/>
      <c r="F20" s="168">
        <f>Sheet1!F23</f>
        <v>0</v>
      </c>
      <c r="G20" s="168"/>
      <c r="H20" s="168"/>
      <c r="I20" s="201"/>
      <c r="J20" s="204"/>
    </row>
    <row r="21" spans="1:10" ht="12.75">
      <c r="A21" s="168"/>
      <c r="B21" s="169" t="s">
        <v>16</v>
      </c>
      <c r="C21" s="168"/>
      <c r="D21" s="168"/>
      <c r="E21" s="168"/>
      <c r="F21" s="168">
        <f>Sheet1!F24</f>
        <v>0</v>
      </c>
      <c r="G21" s="168"/>
      <c r="H21" s="168"/>
      <c r="I21" s="201"/>
      <c r="J21" s="204"/>
    </row>
    <row r="22" spans="1:10" ht="12.75">
      <c r="A22" s="168"/>
      <c r="B22" s="169" t="s">
        <v>17</v>
      </c>
      <c r="C22" s="168"/>
      <c r="D22" s="168"/>
      <c r="E22" s="168"/>
      <c r="F22" s="168">
        <f>Sheet1!F25</f>
        <v>0</v>
      </c>
      <c r="G22" s="168"/>
      <c r="H22" s="168"/>
      <c r="I22" s="201"/>
      <c r="J22" s="204"/>
    </row>
    <row r="23" spans="1:10" ht="12.75">
      <c r="A23" s="168"/>
      <c r="B23" s="168"/>
      <c r="C23" s="168"/>
      <c r="D23" s="168"/>
      <c r="E23" s="168"/>
      <c r="F23" s="168">
        <f>Sheet1!F26</f>
        <v>0</v>
      </c>
      <c r="G23" s="168"/>
      <c r="H23" s="168"/>
      <c r="I23" s="201"/>
      <c r="J23" s="204"/>
    </row>
    <row r="24" spans="1:10" ht="12.75">
      <c r="A24" s="168"/>
      <c r="B24" s="168"/>
      <c r="C24" s="168"/>
      <c r="D24" s="168"/>
      <c r="E24" s="168"/>
      <c r="F24" s="168">
        <f>Sheet1!F27</f>
        <v>0</v>
      </c>
      <c r="G24" s="168"/>
      <c r="H24" s="168"/>
      <c r="I24" s="201"/>
      <c r="J24" s="204"/>
    </row>
    <row r="25" spans="1:10" ht="12.75">
      <c r="A25" s="168"/>
      <c r="B25" s="168"/>
      <c r="C25" s="168"/>
      <c r="D25" s="190" t="s">
        <v>77</v>
      </c>
      <c r="E25" s="191" t="s">
        <v>93</v>
      </c>
      <c r="F25" s="168">
        <f>SUM(F16:F24)</f>
        <v>0</v>
      </c>
      <c r="G25" s="168"/>
      <c r="H25" s="168"/>
      <c r="I25" s="201"/>
      <c r="J25" s="204"/>
    </row>
    <row r="26" spans="1:10" ht="12.75">
      <c r="A26" s="168"/>
      <c r="B26" s="277" t="s">
        <v>24</v>
      </c>
      <c r="C26" s="277"/>
      <c r="D26" s="168"/>
      <c r="E26" s="168"/>
      <c r="F26" s="168">
        <v>100000</v>
      </c>
      <c r="G26" s="168">
        <f>F25</f>
        <v>0</v>
      </c>
      <c r="H26" s="168">
        <f>MIN(F26:G26)</f>
        <v>0</v>
      </c>
      <c r="I26" s="201"/>
      <c r="J26" s="204"/>
    </row>
    <row r="27" spans="1:10" ht="12.75">
      <c r="A27" s="199" t="s">
        <v>0</v>
      </c>
      <c r="B27" s="200" t="s">
        <v>18</v>
      </c>
      <c r="C27" s="169"/>
      <c r="D27" s="169"/>
      <c r="E27" s="169"/>
      <c r="F27" s="168"/>
      <c r="G27" s="168"/>
      <c r="H27" s="168"/>
      <c r="I27" s="201"/>
      <c r="J27" s="204"/>
    </row>
    <row r="28" spans="1:10" ht="12.75">
      <c r="A28" s="168"/>
      <c r="B28" s="169" t="s">
        <v>100</v>
      </c>
      <c r="C28" s="168"/>
      <c r="D28" s="168"/>
      <c r="E28" s="168"/>
      <c r="F28" s="168">
        <f>Sheet1!F31</f>
        <v>0</v>
      </c>
      <c r="G28" s="168">
        <v>0</v>
      </c>
      <c r="H28" s="168">
        <f>MIN(F28:G28)</f>
        <v>0</v>
      </c>
      <c r="I28" s="201"/>
      <c r="J28" s="204"/>
    </row>
    <row r="29" spans="1:10" ht="12.75">
      <c r="A29" s="168"/>
      <c r="B29" s="169" t="s">
        <v>101</v>
      </c>
      <c r="C29" s="168"/>
      <c r="D29" s="168"/>
      <c r="E29" s="168"/>
      <c r="F29" s="168">
        <f>IF(J1&lt;3,15000,0)</f>
        <v>15000</v>
      </c>
      <c r="G29" s="168">
        <v>0</v>
      </c>
      <c r="H29" s="168">
        <f>MIN(F29:G29)</f>
        <v>0</v>
      </c>
      <c r="I29" s="201"/>
      <c r="J29" s="204"/>
    </row>
    <row r="30" spans="1:10" ht="12.75">
      <c r="A30" s="199" t="s">
        <v>0</v>
      </c>
      <c r="B30" s="200" t="s">
        <v>20</v>
      </c>
      <c r="C30" s="169"/>
      <c r="D30" s="169"/>
      <c r="E30" s="168"/>
      <c r="F30" s="168"/>
      <c r="G30" s="168">
        <f>Sheet1!G33</f>
        <v>0</v>
      </c>
      <c r="H30" s="168">
        <f>(G30)</f>
        <v>0</v>
      </c>
      <c r="I30" s="201"/>
      <c r="J30" s="204"/>
    </row>
    <row r="31" spans="1:10" ht="12.75">
      <c r="A31" s="168"/>
      <c r="B31" s="168"/>
      <c r="C31" s="168"/>
      <c r="D31" s="168"/>
      <c r="E31" s="168"/>
      <c r="F31" s="168"/>
      <c r="G31" s="168"/>
      <c r="H31" s="168"/>
      <c r="I31" s="201"/>
      <c r="J31" s="204"/>
    </row>
    <row r="32" spans="1:10" ht="12.75">
      <c r="A32" s="191" t="s">
        <v>0</v>
      </c>
      <c r="B32" s="200" t="s">
        <v>21</v>
      </c>
      <c r="C32" s="169"/>
      <c r="D32" s="169"/>
      <c r="E32" s="168"/>
      <c r="F32" s="168"/>
      <c r="G32" s="168"/>
      <c r="H32" s="168"/>
      <c r="I32" s="201"/>
      <c r="J32" s="204"/>
    </row>
    <row r="33" spans="1:10" ht="12.75">
      <c r="A33" s="199">
        <v>1</v>
      </c>
      <c r="B33" s="168">
        <v>1</v>
      </c>
      <c r="C33" s="169" t="s">
        <v>65</v>
      </c>
      <c r="D33" s="169"/>
      <c r="E33" s="168"/>
      <c r="F33" s="168">
        <f>Sheet1!F35</f>
        <v>0</v>
      </c>
      <c r="G33" s="168"/>
      <c r="H33" s="168">
        <f>(F33)</f>
        <v>0</v>
      </c>
      <c r="I33" s="201"/>
      <c r="J33" s="204"/>
    </row>
    <row r="34" spans="1:10" ht="12.75">
      <c r="A34" s="199">
        <v>0.5</v>
      </c>
      <c r="B34" s="168">
        <v>0.5</v>
      </c>
      <c r="C34" s="169" t="s">
        <v>66</v>
      </c>
      <c r="D34" s="169"/>
      <c r="E34" s="168"/>
      <c r="F34" s="168">
        <f>Sheet1!F36</f>
        <v>0</v>
      </c>
      <c r="G34" s="168"/>
      <c r="H34" s="168">
        <f>(50%*F34)</f>
        <v>0</v>
      </c>
      <c r="I34" s="201"/>
      <c r="J34" s="204"/>
    </row>
    <row r="35" spans="1:10" ht="12.75">
      <c r="A35" s="199" t="s">
        <v>0</v>
      </c>
      <c r="B35" s="200" t="s">
        <v>55</v>
      </c>
      <c r="C35" s="169"/>
      <c r="D35" s="169"/>
      <c r="E35" s="168"/>
      <c r="F35" s="168">
        <f>Sheet1!F37</f>
        <v>0</v>
      </c>
      <c r="G35" s="168"/>
      <c r="H35" s="168">
        <f>(F35)</f>
        <v>0</v>
      </c>
      <c r="I35" s="201"/>
      <c r="J35" s="204"/>
    </row>
    <row r="36" spans="1:10" ht="12.75">
      <c r="A36" s="168"/>
      <c r="B36" s="285" t="s">
        <v>103</v>
      </c>
      <c r="C36" s="286"/>
      <c r="D36" s="286"/>
      <c r="E36" s="286"/>
      <c r="F36" s="287"/>
      <c r="G36" s="287"/>
      <c r="H36" s="288"/>
      <c r="I36" s="201"/>
      <c r="J36" s="204"/>
    </row>
    <row r="37" spans="1:10" ht="13.5" thickBot="1">
      <c r="A37" s="199" t="s">
        <v>0</v>
      </c>
      <c r="B37" s="275" t="s">
        <v>104</v>
      </c>
      <c r="C37" s="281"/>
      <c r="D37" s="281"/>
      <c r="E37" s="276"/>
      <c r="F37" s="168">
        <f>Sheet1!F39</f>
        <v>0</v>
      </c>
      <c r="G37" s="168"/>
      <c r="H37" s="168">
        <f>(F37)</f>
        <v>0</v>
      </c>
      <c r="I37" s="201"/>
      <c r="J37" s="204"/>
    </row>
    <row r="38" spans="1:10" ht="13.5" thickBot="1">
      <c r="A38" s="162"/>
      <c r="B38" s="278" t="s">
        <v>23</v>
      </c>
      <c r="C38" s="278"/>
      <c r="D38" s="278"/>
      <c r="E38" s="278"/>
      <c r="F38" s="278"/>
      <c r="G38" s="278"/>
      <c r="H38" s="206" t="s">
        <v>93</v>
      </c>
      <c r="I38" s="167">
        <f>ROUND(I14-SUM(H26:H37),-1)</f>
        <v>441000</v>
      </c>
      <c r="J38" s="207"/>
    </row>
    <row r="39" spans="1:10" ht="13.5" thickTop="1">
      <c r="A39" s="168"/>
      <c r="B39" s="279" t="s">
        <v>88</v>
      </c>
      <c r="C39" s="282"/>
      <c r="D39" s="282"/>
      <c r="E39" s="282"/>
      <c r="F39" s="282"/>
      <c r="G39" s="283"/>
      <c r="H39" s="168"/>
      <c r="I39" s="168"/>
      <c r="J39" s="168"/>
    </row>
    <row r="40" spans="1:10" ht="12.75">
      <c r="A40" s="168"/>
      <c r="B40" s="190" t="s">
        <v>25</v>
      </c>
      <c r="C40" s="188">
        <f>IF(J1&gt;2,0,I38)</f>
        <v>441000</v>
      </c>
      <c r="D40" s="189">
        <f>IF(J1=3,I38,C40)</f>
        <v>441000</v>
      </c>
      <c r="E40" s="224"/>
      <c r="F40" s="225"/>
      <c r="G40" s="193"/>
      <c r="H40" s="229"/>
      <c r="I40" s="169"/>
      <c r="J40" s="168"/>
    </row>
    <row r="41" spans="1:10" ht="13.5" customHeight="1">
      <c r="A41" s="193" t="s">
        <v>27</v>
      </c>
      <c r="B41" s="208" t="s">
        <v>84</v>
      </c>
      <c r="C41" s="191">
        <f>IF(J1=1,150000,180000)</f>
        <v>180000</v>
      </c>
      <c r="D41" s="192">
        <v>0</v>
      </c>
      <c r="E41" s="192">
        <f>IF(J1=2,180000,150000)</f>
        <v>180000</v>
      </c>
      <c r="F41" s="189">
        <f>IF(AND(I38&gt;180000,J1=2),180000,I38)</f>
        <v>180000</v>
      </c>
      <c r="G41" s="193">
        <f>IF(J1&lt;3,MIN(E41:F41),0)</f>
        <v>180000</v>
      </c>
      <c r="H41" s="188">
        <f>IF(J1&lt;3,G41,0)</f>
        <v>180000</v>
      </c>
      <c r="I41" s="169">
        <f>(D41*F41)</f>
        <v>0</v>
      </c>
      <c r="J41" s="169"/>
    </row>
    <row r="42" spans="1:10" ht="12.75">
      <c r="A42" s="168"/>
      <c r="B42" s="209" t="s">
        <v>85</v>
      </c>
      <c r="C42" s="169">
        <f>IF(J1=1,150000,115000)</f>
        <v>115000</v>
      </c>
      <c r="D42" s="193">
        <v>0.1</v>
      </c>
      <c r="E42" s="189">
        <f>IF(AND(J1=1,I38&gt;150000),MIN(I38-150000,150000),0)</f>
        <v>0</v>
      </c>
      <c r="F42" s="189">
        <f>IF(AND(J1=2,I38&gt;180000),MIN(I38-180000,120000),0)</f>
        <v>120000</v>
      </c>
      <c r="G42" s="193">
        <f>IF(J1=2,F42,E42)</f>
        <v>120000</v>
      </c>
      <c r="H42" s="169">
        <f>IF(J1&lt;3,G42,0)</f>
        <v>120000</v>
      </c>
      <c r="I42" s="169">
        <f>(D42*H42)</f>
        <v>12000</v>
      </c>
      <c r="J42" s="168"/>
    </row>
    <row r="43" spans="1:10" ht="12.75">
      <c r="A43" s="168"/>
      <c r="B43" s="209" t="s">
        <v>86</v>
      </c>
      <c r="C43" s="169">
        <v>200000</v>
      </c>
      <c r="D43" s="193">
        <v>0.2</v>
      </c>
      <c r="E43" s="189">
        <f>IF(AND(J1&lt;3,I38&gt;300000),MIN(I38-300000,200000),0)</f>
        <v>141000</v>
      </c>
      <c r="F43" s="189"/>
      <c r="G43" s="193">
        <f>IF(J1&lt;3,E43,0)</f>
        <v>141000</v>
      </c>
      <c r="H43" s="169">
        <f>IF(J1&lt;3,G43,0)</f>
        <v>141000</v>
      </c>
      <c r="I43" s="169">
        <f>(D43*H43)</f>
        <v>28200</v>
      </c>
      <c r="J43" s="168"/>
    </row>
    <row r="44" spans="1:10" ht="12.75">
      <c r="A44" s="168" t="s">
        <v>28</v>
      </c>
      <c r="B44" s="209" t="s">
        <v>89</v>
      </c>
      <c r="C44" s="169">
        <f>IF(I38&gt;500000,I38-500000,0)</f>
        <v>0</v>
      </c>
      <c r="D44" s="193">
        <v>0.3</v>
      </c>
      <c r="E44" s="205"/>
      <c r="F44" s="189"/>
      <c r="G44" s="193"/>
      <c r="H44" s="169">
        <f>IF(J1&lt;3,C44,0)</f>
        <v>0</v>
      </c>
      <c r="I44" s="169">
        <f>(D44*H44)</f>
        <v>0</v>
      </c>
      <c r="J44" s="168" t="s">
        <v>28</v>
      </c>
    </row>
    <row r="45" spans="1:10" ht="12.75">
      <c r="A45" s="168"/>
      <c r="B45" s="284" t="s">
        <v>87</v>
      </c>
      <c r="C45" s="282"/>
      <c r="D45" s="282"/>
      <c r="E45" s="282"/>
      <c r="F45" s="282"/>
      <c r="G45" s="283"/>
      <c r="H45" s="169"/>
      <c r="I45" s="169"/>
      <c r="J45" s="168"/>
    </row>
    <row r="46" spans="1:10" ht="12.75">
      <c r="A46" s="168"/>
      <c r="B46" s="210" t="s">
        <v>25</v>
      </c>
      <c r="C46" s="169">
        <f>IF(J1=3,I38,0)</f>
        <v>0</v>
      </c>
      <c r="D46" s="169"/>
      <c r="E46" s="168"/>
      <c r="F46" s="189"/>
      <c r="G46" s="193"/>
      <c r="H46" s="169"/>
      <c r="I46" s="169"/>
      <c r="J46" s="168"/>
    </row>
    <row r="47" spans="1:10" ht="13.5" customHeight="1">
      <c r="A47" s="168"/>
      <c r="B47" s="208" t="s">
        <v>84</v>
      </c>
      <c r="C47" s="188">
        <f>IF(AND(J1=3,I38&gt;225000),225000,0)</f>
        <v>0</v>
      </c>
      <c r="D47" s="193">
        <v>0</v>
      </c>
      <c r="E47" s="188">
        <f>C47</f>
        <v>0</v>
      </c>
      <c r="F47" s="195"/>
      <c r="G47" s="169"/>
      <c r="H47" s="169"/>
      <c r="I47" s="169">
        <f>E47*D47</f>
        <v>0</v>
      </c>
      <c r="J47" s="168"/>
    </row>
    <row r="48" spans="1:10" ht="12.75">
      <c r="A48" s="195"/>
      <c r="B48" s="209" t="s">
        <v>85</v>
      </c>
      <c r="C48" s="188">
        <f>IF(AND(J1=3,I38&gt;225000),MIN(I38-225000,75000),0)</f>
        <v>0</v>
      </c>
      <c r="D48" s="193">
        <v>0.1</v>
      </c>
      <c r="E48" s="188">
        <f>C48</f>
        <v>0</v>
      </c>
      <c r="F48" s="188"/>
      <c r="G48" s="188"/>
      <c r="H48" s="188"/>
      <c r="I48" s="169">
        <f>E48*D48</f>
        <v>0</v>
      </c>
      <c r="J48" s="195"/>
    </row>
    <row r="49" spans="1:10" ht="12.75">
      <c r="A49" s="195"/>
      <c r="B49" s="209" t="s">
        <v>86</v>
      </c>
      <c r="C49" s="188">
        <f>IF(AND(J1=3,I38&gt;300000),MIN(I38-300000,200000),0)</f>
        <v>0</v>
      </c>
      <c r="D49" s="193">
        <v>0.2</v>
      </c>
      <c r="E49" s="188">
        <f>C49</f>
        <v>0</v>
      </c>
      <c r="F49" s="188"/>
      <c r="G49" s="188"/>
      <c r="H49" s="188"/>
      <c r="I49" s="169">
        <f>E49*D49</f>
        <v>0</v>
      </c>
      <c r="J49" s="195"/>
    </row>
    <row r="50" spans="1:10" ht="12.75">
      <c r="A50" s="195"/>
      <c r="B50" s="209" t="s">
        <v>90</v>
      </c>
      <c r="C50" s="188">
        <f>IF(AND(J1=3,I38&gt;500000),I38-500000,0)</f>
        <v>0</v>
      </c>
      <c r="D50" s="189">
        <v>0.3</v>
      </c>
      <c r="E50" s="188">
        <f>C50</f>
        <v>0</v>
      </c>
      <c r="F50" s="195"/>
      <c r="G50" s="188"/>
      <c r="H50" s="188"/>
      <c r="I50" s="169">
        <f>E50*D50</f>
        <v>0</v>
      </c>
      <c r="J50" s="195"/>
    </row>
    <row r="51" spans="1:10" ht="12.75">
      <c r="A51" s="190"/>
      <c r="B51" s="279" t="s">
        <v>44</v>
      </c>
      <c r="C51" s="280"/>
      <c r="D51" s="280"/>
      <c r="E51" s="281"/>
      <c r="F51" s="281"/>
      <c r="G51" s="276"/>
      <c r="H51" s="196">
        <f>IF(J1=3,SUM(E47:E50),SUM(H41:H44))</f>
        <v>441000</v>
      </c>
      <c r="I51" s="170">
        <f>SUM(I41:I50)</f>
        <v>40200</v>
      </c>
      <c r="J51" s="195"/>
    </row>
    <row r="52" spans="1:10" ht="12.75">
      <c r="A52" s="191" t="s">
        <v>36</v>
      </c>
      <c r="B52" s="277" t="s">
        <v>105</v>
      </c>
      <c r="C52" s="277"/>
      <c r="D52" s="189">
        <v>0.1</v>
      </c>
      <c r="E52" s="188"/>
      <c r="F52" s="188"/>
      <c r="G52" s="188"/>
      <c r="H52" s="188"/>
      <c r="I52" s="171">
        <f>IF(I2&gt;1000000,I51*D52,0)</f>
        <v>0</v>
      </c>
      <c r="J52" s="195" t="s">
        <v>28</v>
      </c>
    </row>
    <row r="53" spans="1:10" ht="12.75">
      <c r="A53" s="188" t="s">
        <v>38</v>
      </c>
      <c r="B53" s="188" t="s">
        <v>39</v>
      </c>
      <c r="C53" s="188"/>
      <c r="D53" s="189">
        <v>0.03</v>
      </c>
      <c r="E53" s="188"/>
      <c r="F53" s="188"/>
      <c r="G53" s="188"/>
      <c r="H53" s="188"/>
      <c r="I53" s="172">
        <f>D53*(I51+I52)</f>
        <v>1206</v>
      </c>
      <c r="J53" s="195"/>
    </row>
    <row r="54" spans="1:10" ht="18.75" thickBot="1">
      <c r="A54" s="195"/>
      <c r="B54" s="272" t="s">
        <v>40</v>
      </c>
      <c r="C54" s="273"/>
      <c r="D54" s="273"/>
      <c r="E54" s="273"/>
      <c r="F54" s="273"/>
      <c r="G54" s="273"/>
      <c r="H54" s="274"/>
      <c r="I54" s="173">
        <f>SUM(I51:I53)</f>
        <v>41406</v>
      </c>
      <c r="J54" s="195"/>
    </row>
    <row r="55" ht="13.5" thickTop="1"/>
  </sheetData>
  <sheetProtection sheet="1" objects="1" scenarios="1"/>
  <mergeCells count="14">
    <mergeCell ref="A1:I1"/>
    <mergeCell ref="J2:J6"/>
    <mergeCell ref="B4:F4"/>
    <mergeCell ref="B52:C52"/>
    <mergeCell ref="B54:H54"/>
    <mergeCell ref="B5:C5"/>
    <mergeCell ref="B6:C6"/>
    <mergeCell ref="B26:C26"/>
    <mergeCell ref="B38:G38"/>
    <mergeCell ref="B51:G51"/>
    <mergeCell ref="B39:G39"/>
    <mergeCell ref="B45:G45"/>
    <mergeCell ref="B36:H36"/>
    <mergeCell ref="B37:E37"/>
  </mergeCells>
  <dataValidations count="1">
    <dataValidation type="whole" operator="lessThanOrEqual" allowBlank="1" showInputMessage="1" showErrorMessage="1" promptTitle="TRANSPORT ALLOWANCE" prompt="dxx" errorTitle="TRANSPORT ALLOWANCE" error="ta can be only for Rs.9600/-" sqref="G3">
      <formula1>9600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A34">
      <selection activeCell="J86" sqref="J86"/>
    </sheetView>
  </sheetViews>
  <sheetFormatPr defaultColWidth="9.140625" defaultRowHeight="12.75"/>
  <sheetData>
    <row r="1" spans="1:10" ht="21" thickBot="1">
      <c r="A1" s="317" t="s">
        <v>83</v>
      </c>
      <c r="B1" s="318"/>
      <c r="C1" s="318"/>
      <c r="D1" s="318"/>
      <c r="E1" s="318"/>
      <c r="F1" s="318"/>
      <c r="G1" s="318"/>
      <c r="H1" s="318"/>
      <c r="I1" s="319"/>
      <c r="J1" s="86">
        <f>Sheet1!J1</f>
        <v>2</v>
      </c>
    </row>
    <row r="2" spans="1:10" ht="13.5" thickBot="1">
      <c r="A2" s="320"/>
      <c r="B2" s="321"/>
      <c r="C2" s="321"/>
      <c r="D2" s="321"/>
      <c r="E2" s="321"/>
      <c r="F2" s="321"/>
      <c r="G2" s="321"/>
      <c r="H2" s="321"/>
      <c r="I2" s="321"/>
      <c r="J2" s="322"/>
    </row>
    <row r="3" spans="1:10" ht="13.5" thickBot="1">
      <c r="A3" s="323"/>
      <c r="B3" s="324"/>
      <c r="C3" s="324"/>
      <c r="D3" s="324"/>
      <c r="E3" s="325"/>
      <c r="F3" s="326"/>
      <c r="G3" s="326"/>
      <c r="H3" s="326"/>
      <c r="I3" s="326"/>
      <c r="J3" s="85"/>
    </row>
    <row r="4" spans="1:10" ht="13.5" thickBot="1">
      <c r="A4" s="323"/>
      <c r="B4" s="324"/>
      <c r="C4" s="324"/>
      <c r="D4" s="324"/>
      <c r="E4" s="325"/>
      <c r="F4" s="261" t="s">
        <v>69</v>
      </c>
      <c r="G4" s="262"/>
      <c r="H4" s="262"/>
      <c r="I4" s="327"/>
      <c r="J4" s="21"/>
    </row>
    <row r="5" spans="1:10" ht="13.5" thickBot="1">
      <c r="A5" s="13"/>
      <c r="B5" s="15" t="s">
        <v>26</v>
      </c>
      <c r="C5" s="16"/>
      <c r="D5" s="16"/>
      <c r="E5" s="16"/>
      <c r="F5" s="17"/>
      <c r="G5" s="17"/>
      <c r="H5" s="87">
        <f>(Sheet1!J5+Sheet1!H5-19885)</f>
        <v>480115</v>
      </c>
      <c r="I5" s="18">
        <f>(H5)</f>
        <v>480115</v>
      </c>
      <c r="J5" s="84"/>
    </row>
    <row r="6" spans="1:10" ht="13.5" thickBot="1">
      <c r="A6" s="37"/>
      <c r="B6" s="7"/>
      <c r="C6" s="7"/>
      <c r="D6" s="7"/>
      <c r="E6" s="7"/>
      <c r="F6" s="7"/>
      <c r="G6" s="7"/>
      <c r="H6" s="8"/>
      <c r="I6" s="9"/>
      <c r="J6" s="97"/>
    </row>
    <row r="7" spans="1:10" ht="13.5" thickBot="1">
      <c r="A7" s="21" t="s">
        <v>0</v>
      </c>
      <c r="B7" s="19" t="s">
        <v>29</v>
      </c>
      <c r="C7" s="20"/>
      <c r="D7" s="20"/>
      <c r="E7" s="20"/>
      <c r="F7" s="20"/>
      <c r="G7" s="13">
        <v>9600</v>
      </c>
      <c r="H7" s="88">
        <f>Sheet1!H6</f>
        <v>9000</v>
      </c>
      <c r="I7" s="18">
        <f>MIN(G7:H7)</f>
        <v>9000</v>
      </c>
      <c r="J7" s="97"/>
    </row>
    <row r="8" spans="1:10" ht="13.5" thickBot="1">
      <c r="A8" s="37"/>
      <c r="B8" s="10"/>
      <c r="C8" s="10"/>
      <c r="D8" s="10"/>
      <c r="E8" s="10"/>
      <c r="F8" s="10"/>
      <c r="G8" s="10"/>
      <c r="H8" s="10"/>
      <c r="I8" s="9"/>
      <c r="J8" s="98"/>
    </row>
    <row r="9" spans="1:10" ht="13.5" thickBot="1">
      <c r="A9" s="21" t="s">
        <v>0</v>
      </c>
      <c r="B9" s="19" t="s">
        <v>1</v>
      </c>
      <c r="C9" s="17"/>
      <c r="D9" s="17"/>
      <c r="E9" s="20"/>
      <c r="F9" s="20"/>
      <c r="G9" s="20"/>
      <c r="H9" s="22"/>
      <c r="I9" s="9"/>
      <c r="J9" s="99"/>
    </row>
    <row r="10" spans="1:10" ht="13.5" thickBot="1">
      <c r="A10" s="37"/>
      <c r="B10" s="34" t="s">
        <v>74</v>
      </c>
      <c r="C10" s="17"/>
      <c r="D10" s="17"/>
      <c r="E10" s="111"/>
      <c r="F10" s="10"/>
      <c r="G10" s="10"/>
      <c r="H10" s="10"/>
      <c r="I10" s="9"/>
      <c r="J10" s="99"/>
    </row>
    <row r="11" spans="1:10" ht="13.5" thickBot="1">
      <c r="A11" s="13"/>
      <c r="B11" s="34" t="s">
        <v>33</v>
      </c>
      <c r="C11" s="20"/>
      <c r="D11" s="20"/>
      <c r="E11" s="20"/>
      <c r="F11" s="22"/>
      <c r="G11" s="49">
        <f>Sheet1!G8</f>
        <v>0</v>
      </c>
      <c r="H11" s="23"/>
      <c r="I11" s="25"/>
      <c r="J11" s="99"/>
    </row>
    <row r="12" spans="1:10" ht="13.5" thickBot="1">
      <c r="A12" s="13"/>
      <c r="B12" s="34" t="s">
        <v>2</v>
      </c>
      <c r="C12" s="20"/>
      <c r="D12" s="20"/>
      <c r="E12" s="20"/>
      <c r="F12" s="22"/>
      <c r="G12" s="49">
        <f>Sheet1!G9</f>
        <v>0</v>
      </c>
      <c r="H12" s="10"/>
      <c r="I12" s="9"/>
      <c r="J12" s="100"/>
    </row>
    <row r="13" spans="1:10" ht="13.5" thickBot="1">
      <c r="A13" s="13"/>
      <c r="B13" s="29" t="s">
        <v>3</v>
      </c>
      <c r="C13" s="26"/>
      <c r="D13" s="26"/>
      <c r="E13" s="26"/>
      <c r="F13" s="26"/>
      <c r="G13" s="49">
        <f>Sheet1!G10</f>
        <v>0</v>
      </c>
      <c r="H13" s="26"/>
      <c r="I13" s="18">
        <f>MIN(G11:G13)</f>
        <v>0</v>
      </c>
      <c r="J13" s="101"/>
    </row>
    <row r="14" spans="1:10" ht="12.75">
      <c r="A14" s="37"/>
      <c r="B14" s="10"/>
      <c r="C14" s="10"/>
      <c r="D14" s="10"/>
      <c r="E14" s="10"/>
      <c r="F14" s="10"/>
      <c r="G14" s="10"/>
      <c r="H14" s="10"/>
      <c r="I14" s="9"/>
      <c r="J14" s="101"/>
    </row>
    <row r="15" spans="1:10" ht="13.5" thickBot="1">
      <c r="A15" s="37"/>
      <c r="B15" s="10"/>
      <c r="C15" s="10"/>
      <c r="D15" s="10"/>
      <c r="E15" s="10"/>
      <c r="F15" s="10"/>
      <c r="G15" s="10"/>
      <c r="H15" s="10"/>
      <c r="I15" s="9"/>
      <c r="J15" s="101"/>
    </row>
    <row r="16" spans="1:10" ht="13.5" thickBot="1">
      <c r="A16" s="14"/>
      <c r="B16" s="15" t="s">
        <v>4</v>
      </c>
      <c r="C16" s="16"/>
      <c r="D16" s="16"/>
      <c r="E16" s="20"/>
      <c r="F16" s="20"/>
      <c r="G16" s="20"/>
      <c r="H16" s="20"/>
      <c r="I16" s="33">
        <f>(I5-I7-I13)</f>
        <v>471115</v>
      </c>
      <c r="J16" s="101"/>
    </row>
    <row r="17" spans="1:10" ht="13.5" thickBot="1">
      <c r="A17" s="37"/>
      <c r="B17" s="10"/>
      <c r="C17" s="10"/>
      <c r="D17" s="10"/>
      <c r="E17" s="10"/>
      <c r="F17" s="10"/>
      <c r="G17" s="10"/>
      <c r="H17" s="10"/>
      <c r="I17" s="9"/>
      <c r="J17" s="101"/>
    </row>
    <row r="18" spans="1:10" ht="13.5" thickBot="1">
      <c r="A18" s="21" t="s">
        <v>0</v>
      </c>
      <c r="B18" s="19" t="s">
        <v>34</v>
      </c>
      <c r="C18" s="20"/>
      <c r="D18" s="20"/>
      <c r="E18" s="20"/>
      <c r="F18" s="20"/>
      <c r="G18" s="20"/>
      <c r="H18" s="49">
        <f>Sheet1!H12</f>
        <v>0</v>
      </c>
      <c r="I18" s="18">
        <f>(H18)</f>
        <v>0</v>
      </c>
      <c r="J18" s="101"/>
    </row>
    <row r="19" spans="1:10" ht="13.5" thickBot="1">
      <c r="A19" s="37"/>
      <c r="B19" s="10"/>
      <c r="C19" s="10"/>
      <c r="D19" s="10"/>
      <c r="E19" s="10"/>
      <c r="F19" s="10"/>
      <c r="G19" s="10"/>
      <c r="H19" s="10"/>
      <c r="I19" s="9"/>
      <c r="J19" s="101"/>
    </row>
    <row r="20" spans="1:10" ht="13.5" thickBot="1">
      <c r="A20" s="14"/>
      <c r="B20" s="19" t="s">
        <v>5</v>
      </c>
      <c r="C20" s="17"/>
      <c r="D20" s="17"/>
      <c r="E20" s="17"/>
      <c r="F20" s="20"/>
      <c r="G20" s="20"/>
      <c r="H20" s="22"/>
      <c r="I20" s="9"/>
      <c r="J20" s="101"/>
    </row>
    <row r="21" spans="1:10" ht="13.5" thickBot="1">
      <c r="A21" s="37"/>
      <c r="B21" s="10"/>
      <c r="C21" s="10"/>
      <c r="D21" s="10"/>
      <c r="E21" s="10"/>
      <c r="F21" s="10"/>
      <c r="G21" s="10"/>
      <c r="H21" s="10"/>
      <c r="I21" s="9"/>
      <c r="J21" s="101"/>
    </row>
    <row r="22" spans="1:10" ht="13.5" thickBot="1">
      <c r="A22" s="21" t="s">
        <v>7</v>
      </c>
      <c r="B22" s="17" t="s">
        <v>6</v>
      </c>
      <c r="C22" s="20"/>
      <c r="D22" s="20"/>
      <c r="E22" s="20"/>
      <c r="F22" s="20"/>
      <c r="G22" s="49">
        <f>Sheet1!G14</f>
        <v>0</v>
      </c>
      <c r="H22" s="22"/>
      <c r="I22" s="9"/>
      <c r="J22" s="101"/>
    </row>
    <row r="23" spans="1:10" ht="13.5" thickBot="1">
      <c r="A23" s="13"/>
      <c r="B23" s="35" t="s">
        <v>63</v>
      </c>
      <c r="C23" s="17"/>
      <c r="D23" s="17">
        <v>150000</v>
      </c>
      <c r="E23" s="49">
        <f>Sheet1!E15</f>
        <v>0</v>
      </c>
      <c r="F23" s="36">
        <f>MIN(D23:E23)</f>
        <v>0</v>
      </c>
      <c r="G23" s="20">
        <f>(G22-F23)</f>
        <v>0</v>
      </c>
      <c r="H23" s="22"/>
      <c r="I23" s="18">
        <f>(G23)</f>
        <v>0</v>
      </c>
      <c r="J23" s="101"/>
    </row>
    <row r="24" spans="1:10" ht="13.5" thickBot="1">
      <c r="A24" s="37"/>
      <c r="B24" s="10"/>
      <c r="C24" s="10"/>
      <c r="D24" s="10"/>
      <c r="E24" s="10"/>
      <c r="F24" s="10"/>
      <c r="G24" s="10"/>
      <c r="H24" s="10"/>
      <c r="I24" s="9"/>
      <c r="J24" s="101"/>
    </row>
    <row r="25" spans="1:10" ht="13.5" thickBot="1">
      <c r="A25" s="21" t="s">
        <v>7</v>
      </c>
      <c r="B25" s="19" t="s">
        <v>8</v>
      </c>
      <c r="C25" s="17"/>
      <c r="D25" s="17"/>
      <c r="E25" s="20"/>
      <c r="F25" s="20"/>
      <c r="G25" s="49">
        <f>Sheet1!G16</f>
        <v>0</v>
      </c>
      <c r="H25" s="20"/>
      <c r="I25" s="18">
        <f>(G25)</f>
        <v>0</v>
      </c>
      <c r="J25" s="101"/>
    </row>
    <row r="26" spans="1:10" ht="13.5" thickBot="1">
      <c r="A26" s="37"/>
      <c r="B26" s="10"/>
      <c r="C26" s="10"/>
      <c r="D26" s="10"/>
      <c r="E26" s="10"/>
      <c r="F26" s="10"/>
      <c r="G26" s="10"/>
      <c r="H26" s="10"/>
      <c r="I26" s="9"/>
      <c r="J26" s="101"/>
    </row>
    <row r="27" spans="1:10" ht="13.5" thickBot="1">
      <c r="A27" s="13"/>
      <c r="B27" s="19" t="s">
        <v>9</v>
      </c>
      <c r="C27" s="17"/>
      <c r="D27" s="17"/>
      <c r="E27" s="20"/>
      <c r="F27" s="20"/>
      <c r="G27" s="20"/>
      <c r="H27" s="20"/>
      <c r="I27" s="18">
        <f>(I16-I18+I20+I23+I25)</f>
        <v>471115</v>
      </c>
      <c r="J27" s="101"/>
    </row>
    <row r="28" spans="1:10" ht="13.5" thickBot="1">
      <c r="A28" s="37"/>
      <c r="B28" s="10"/>
      <c r="C28" s="10"/>
      <c r="D28" s="10"/>
      <c r="E28" s="10"/>
      <c r="F28" s="10"/>
      <c r="G28" s="10"/>
      <c r="H28" s="10"/>
      <c r="I28" s="9"/>
      <c r="J28" s="101"/>
    </row>
    <row r="29" spans="1:10" ht="13.5" thickBot="1">
      <c r="A29" s="40" t="s">
        <v>0</v>
      </c>
      <c r="B29" s="81" t="s">
        <v>10</v>
      </c>
      <c r="C29" s="17"/>
      <c r="D29" s="17"/>
      <c r="E29" s="17"/>
      <c r="F29" s="22"/>
      <c r="G29" s="10"/>
      <c r="H29" s="10"/>
      <c r="I29" s="9"/>
      <c r="J29" s="101"/>
    </row>
    <row r="30" spans="1:10" ht="13.5" thickBot="1">
      <c r="A30" s="41"/>
      <c r="B30" s="17" t="s">
        <v>11</v>
      </c>
      <c r="C30" s="20"/>
      <c r="D30" s="20"/>
      <c r="E30" s="20"/>
      <c r="F30" s="49" t="e">
        <f>Sheet1!F19+Sheet1!#REF!</f>
        <v>#REF!</v>
      </c>
      <c r="G30" s="10"/>
      <c r="H30" s="10"/>
      <c r="I30" s="9"/>
      <c r="J30" s="101"/>
    </row>
    <row r="31" spans="1:10" ht="13.5" thickBot="1">
      <c r="A31" s="42"/>
      <c r="B31" s="17" t="s">
        <v>12</v>
      </c>
      <c r="C31" s="20"/>
      <c r="D31" s="20"/>
      <c r="E31" s="22"/>
      <c r="F31" s="49">
        <f>Sheet1!F20</f>
        <v>0</v>
      </c>
      <c r="G31" s="10"/>
      <c r="H31" s="10"/>
      <c r="I31" s="9"/>
      <c r="J31" s="101"/>
    </row>
    <row r="32" spans="1:10" ht="13.5" thickBot="1">
      <c r="A32" s="42"/>
      <c r="B32" s="17" t="s">
        <v>13</v>
      </c>
      <c r="C32" s="20"/>
      <c r="D32" s="20"/>
      <c r="E32" s="22"/>
      <c r="F32" s="49">
        <f>Sheet1!F21</f>
        <v>0</v>
      </c>
      <c r="G32" s="10"/>
      <c r="H32" s="10"/>
      <c r="I32" s="9"/>
      <c r="J32" s="101"/>
    </row>
    <row r="33" spans="1:10" ht="13.5" thickBot="1">
      <c r="A33" s="42"/>
      <c r="B33" s="17" t="s">
        <v>14</v>
      </c>
      <c r="C33" s="20"/>
      <c r="D33" s="20"/>
      <c r="E33" s="22"/>
      <c r="F33" s="49">
        <f>Sheet1!F22</f>
        <v>0</v>
      </c>
      <c r="G33" s="10"/>
      <c r="H33" s="10"/>
      <c r="I33" s="9"/>
      <c r="J33" s="101"/>
    </row>
    <row r="34" spans="1:10" ht="13.5" thickBot="1">
      <c r="A34" s="42"/>
      <c r="B34" s="17" t="s">
        <v>15</v>
      </c>
      <c r="C34" s="20"/>
      <c r="D34" s="20"/>
      <c r="E34" s="22"/>
      <c r="F34" s="49">
        <f>Sheet1!F23</f>
        <v>0</v>
      </c>
      <c r="G34" s="10"/>
      <c r="H34" s="10"/>
      <c r="I34" s="9"/>
      <c r="J34" s="101"/>
    </row>
    <row r="35" spans="1:10" ht="13.5" thickBot="1">
      <c r="A35" s="42"/>
      <c r="B35" s="17" t="s">
        <v>16</v>
      </c>
      <c r="C35" s="20"/>
      <c r="D35" s="20"/>
      <c r="E35" s="22"/>
      <c r="F35" s="49">
        <f>Sheet1!F24</f>
        <v>0</v>
      </c>
      <c r="G35" s="10"/>
      <c r="H35" s="10"/>
      <c r="I35" s="9"/>
      <c r="J35" s="101"/>
    </row>
    <row r="36" spans="1:10" ht="13.5" thickBot="1">
      <c r="A36" s="42"/>
      <c r="B36" s="17" t="s">
        <v>17</v>
      </c>
      <c r="C36" s="20"/>
      <c r="D36" s="20"/>
      <c r="E36" s="22"/>
      <c r="F36" s="49">
        <f>Sheet1!F25</f>
        <v>0</v>
      </c>
      <c r="G36" s="10"/>
      <c r="H36" s="10"/>
      <c r="I36" s="9"/>
      <c r="J36" s="101"/>
    </row>
    <row r="37" spans="1:10" ht="13.5" thickBot="1">
      <c r="A37" s="42"/>
      <c r="B37" s="20"/>
      <c r="C37" s="20"/>
      <c r="D37" s="20"/>
      <c r="E37" s="22"/>
      <c r="F37" s="49">
        <f>Sheet1!F26</f>
        <v>0</v>
      </c>
      <c r="G37" s="10"/>
      <c r="H37" s="10"/>
      <c r="I37" s="9"/>
      <c r="J37" s="101"/>
    </row>
    <row r="38" spans="1:10" ht="13.5" thickBot="1">
      <c r="A38" s="42"/>
      <c r="B38" s="20"/>
      <c r="C38" s="20"/>
      <c r="D38" s="20"/>
      <c r="E38" s="22"/>
      <c r="F38" s="49">
        <f>Sheet1!F27</f>
        <v>0</v>
      </c>
      <c r="G38" s="10"/>
      <c r="H38" s="10"/>
      <c r="I38" s="9"/>
      <c r="J38" s="101"/>
    </row>
    <row r="39" spans="1:10" ht="13.5" thickBot="1">
      <c r="A39" s="42"/>
      <c r="B39" s="20"/>
      <c r="C39" s="20"/>
      <c r="D39" s="20"/>
      <c r="E39" s="22"/>
      <c r="F39" s="49">
        <f>Sheet1!F28</f>
        <v>0</v>
      </c>
      <c r="G39" s="10"/>
      <c r="H39" s="10"/>
      <c r="I39" s="9"/>
      <c r="J39" s="101"/>
    </row>
    <row r="40" spans="1:10" ht="13.5" thickBot="1">
      <c r="A40" s="43"/>
      <c r="B40" s="26"/>
      <c r="C40" s="26"/>
      <c r="D40" s="26"/>
      <c r="E40" s="26"/>
      <c r="F40" s="13" t="e">
        <f>Sheet1!#REF!</f>
        <v>#REF!</v>
      </c>
      <c r="G40" s="10"/>
      <c r="H40" s="10"/>
      <c r="I40" s="9"/>
      <c r="J40" s="101"/>
    </row>
    <row r="41" spans="1:10" ht="13.5" thickBot="1">
      <c r="A41" s="14"/>
      <c r="B41" s="316" t="s">
        <v>24</v>
      </c>
      <c r="C41" s="316"/>
      <c r="D41" s="20"/>
      <c r="E41" s="112" t="s">
        <v>77</v>
      </c>
      <c r="F41" s="13">
        <v>100000</v>
      </c>
      <c r="G41" s="13"/>
      <c r="H41" s="18" t="e">
        <f>MIN(F40:F41)</f>
        <v>#REF!</v>
      </c>
      <c r="I41" s="9"/>
      <c r="J41" s="101"/>
    </row>
    <row r="42" spans="1:10" ht="13.5" thickBot="1">
      <c r="A42" s="48" t="s">
        <v>0</v>
      </c>
      <c r="B42" s="44" t="s">
        <v>18</v>
      </c>
      <c r="C42" s="28"/>
      <c r="D42" s="28"/>
      <c r="E42" s="28"/>
      <c r="F42" s="23"/>
      <c r="G42" s="23"/>
      <c r="H42" s="45"/>
      <c r="I42" s="9"/>
      <c r="J42" s="101"/>
    </row>
    <row r="43" spans="1:10" ht="13.5" thickBot="1">
      <c r="A43" s="13"/>
      <c r="B43" s="17" t="s">
        <v>35</v>
      </c>
      <c r="C43" s="17"/>
      <c r="D43" s="20"/>
      <c r="E43" s="22"/>
      <c r="F43" s="13">
        <f>Sheet1!F31</f>
        <v>0</v>
      </c>
      <c r="G43" s="49">
        <v>0</v>
      </c>
      <c r="H43" s="18">
        <f>MIN(F43:G43)</f>
        <v>0</v>
      </c>
      <c r="I43" s="9"/>
      <c r="J43" s="101"/>
    </row>
    <row r="44" spans="1:10" ht="13.5" thickBot="1">
      <c r="A44" s="13"/>
      <c r="B44" s="29" t="s">
        <v>19</v>
      </c>
      <c r="C44" s="29"/>
      <c r="D44" s="26"/>
      <c r="E44" s="26"/>
      <c r="F44" s="13">
        <f>Sheet1!F32</f>
        <v>15000</v>
      </c>
      <c r="G44" s="49">
        <v>0</v>
      </c>
      <c r="H44" s="18">
        <f>MIN(F44:G44)</f>
        <v>0</v>
      </c>
      <c r="I44" s="9"/>
      <c r="J44" s="101"/>
    </row>
    <row r="45" spans="1:10" ht="12.75">
      <c r="A45" s="37"/>
      <c r="B45" s="10"/>
      <c r="C45" s="10"/>
      <c r="D45" s="10"/>
      <c r="E45" s="10"/>
      <c r="F45" s="10"/>
      <c r="G45" s="10"/>
      <c r="H45" s="11"/>
      <c r="I45" s="9"/>
      <c r="J45" s="101"/>
    </row>
    <row r="46" spans="1:10" ht="12.75">
      <c r="A46" s="37"/>
      <c r="B46" s="10"/>
      <c r="C46" s="10"/>
      <c r="D46" s="10"/>
      <c r="E46" s="10"/>
      <c r="F46" s="10"/>
      <c r="G46" s="10"/>
      <c r="H46" s="11"/>
      <c r="I46" s="9"/>
      <c r="J46" s="101"/>
    </row>
    <row r="47" spans="1:10" ht="13.5" thickBot="1">
      <c r="A47" s="37"/>
      <c r="B47" s="10"/>
      <c r="C47" s="10"/>
      <c r="D47" s="10"/>
      <c r="E47" s="10"/>
      <c r="F47" s="10"/>
      <c r="G47" s="10"/>
      <c r="H47" s="11"/>
      <c r="I47" s="9"/>
      <c r="J47" s="101"/>
    </row>
    <row r="48" spans="1:10" ht="13.5" thickBot="1">
      <c r="A48" s="12" t="s">
        <v>0</v>
      </c>
      <c r="B48" s="19" t="s">
        <v>20</v>
      </c>
      <c r="C48" s="17"/>
      <c r="D48" s="17"/>
      <c r="E48" s="20"/>
      <c r="F48" s="20"/>
      <c r="G48" s="49">
        <f>Sheet1!G33</f>
        <v>0</v>
      </c>
      <c r="H48" s="18">
        <f>(G48)</f>
        <v>0</v>
      </c>
      <c r="I48" s="9"/>
      <c r="J48" s="101"/>
    </row>
    <row r="49" spans="1:10" ht="13.5" thickBot="1">
      <c r="A49" s="37"/>
      <c r="B49" s="10"/>
      <c r="C49" s="10"/>
      <c r="D49" s="10"/>
      <c r="E49" s="10"/>
      <c r="F49" s="10"/>
      <c r="G49" s="10"/>
      <c r="H49" s="11"/>
      <c r="I49" s="9"/>
      <c r="J49" s="101"/>
    </row>
    <row r="50" spans="1:10" ht="13.5" thickBot="1">
      <c r="A50" s="12" t="s">
        <v>0</v>
      </c>
      <c r="B50" s="35" t="s">
        <v>21</v>
      </c>
      <c r="C50" s="17"/>
      <c r="D50" s="17"/>
      <c r="E50" s="22"/>
      <c r="F50" s="20"/>
      <c r="G50" s="20"/>
      <c r="H50" s="50"/>
      <c r="I50" s="9"/>
      <c r="J50" s="101"/>
    </row>
    <row r="51" spans="1:10" ht="13.5" thickBot="1">
      <c r="A51" s="56">
        <v>1</v>
      </c>
      <c r="B51" s="55">
        <v>1</v>
      </c>
      <c r="C51" s="113"/>
      <c r="D51" s="113"/>
      <c r="E51" s="33" t="s">
        <v>78</v>
      </c>
      <c r="F51" s="49">
        <f>Sheet1!F35</f>
        <v>0</v>
      </c>
      <c r="G51" s="53"/>
      <c r="H51" s="18">
        <f>(F51)</f>
        <v>0</v>
      </c>
      <c r="I51" s="9"/>
      <c r="J51" s="101"/>
    </row>
    <row r="52" spans="1:10" ht="13.5" thickBot="1">
      <c r="A52" s="57">
        <v>0.5</v>
      </c>
      <c r="B52" s="18">
        <v>0.5</v>
      </c>
      <c r="C52" s="114"/>
      <c r="D52" s="114"/>
      <c r="E52" s="33" t="s">
        <v>79</v>
      </c>
      <c r="F52" s="49">
        <f>Sheet1!F36</f>
        <v>0</v>
      </c>
      <c r="G52" s="54"/>
      <c r="H52" s="18">
        <f>(50%*F52)</f>
        <v>0</v>
      </c>
      <c r="I52" s="9"/>
      <c r="J52" s="101"/>
    </row>
    <row r="53" spans="1:10" ht="13.5" thickBot="1">
      <c r="A53" s="37"/>
      <c r="B53" s="8"/>
      <c r="C53" s="8"/>
      <c r="D53" s="8"/>
      <c r="E53" s="11"/>
      <c r="F53" s="18"/>
      <c r="G53" s="11"/>
      <c r="H53" s="11"/>
      <c r="I53" s="9"/>
      <c r="J53" s="101"/>
    </row>
    <row r="54" spans="1:10" ht="13.5" thickBot="1">
      <c r="A54" s="21" t="s">
        <v>0</v>
      </c>
      <c r="B54" s="58" t="s">
        <v>55</v>
      </c>
      <c r="C54" s="59"/>
      <c r="D54" s="59"/>
      <c r="E54" s="53"/>
      <c r="F54" s="49">
        <f>Sheet1!F37</f>
        <v>0</v>
      </c>
      <c r="G54" s="53"/>
      <c r="H54" s="18">
        <f>(F54)</f>
        <v>0</v>
      </c>
      <c r="I54" s="9"/>
      <c r="J54" s="101"/>
    </row>
    <row r="55" spans="1:10" ht="12.75">
      <c r="A55" s="37"/>
      <c r="B55" s="305" t="s">
        <v>64</v>
      </c>
      <c r="C55" s="305"/>
      <c r="D55" s="305"/>
      <c r="E55" s="305"/>
      <c r="F55" s="306"/>
      <c r="G55" s="306"/>
      <c r="H55" s="46"/>
      <c r="I55" s="9"/>
      <c r="J55" s="101"/>
    </row>
    <row r="56" spans="1:10" ht="13.5" thickBot="1">
      <c r="A56" s="38"/>
      <c r="B56" s="307" t="s">
        <v>46</v>
      </c>
      <c r="C56" s="308"/>
      <c r="D56" s="308"/>
      <c r="E56" s="308"/>
      <c r="F56" s="308"/>
      <c r="G56" s="308"/>
      <c r="H56" s="47"/>
      <c r="I56" s="9"/>
      <c r="J56" s="101"/>
    </row>
    <row r="57" spans="1:10" ht="13.5" thickBot="1">
      <c r="A57" s="21" t="s">
        <v>0</v>
      </c>
      <c r="B57" s="58" t="s">
        <v>22</v>
      </c>
      <c r="C57" s="59"/>
      <c r="D57" s="59"/>
      <c r="E57" s="53"/>
      <c r="F57" s="53"/>
      <c r="G57" s="53"/>
      <c r="H57" s="45"/>
      <c r="I57" s="9"/>
      <c r="J57" s="101"/>
    </row>
    <row r="58" spans="1:10" ht="13.5" thickBot="1">
      <c r="A58" s="38"/>
      <c r="B58" s="108" t="s">
        <v>30</v>
      </c>
      <c r="C58" s="108"/>
      <c r="D58" s="108"/>
      <c r="E58" s="108"/>
      <c r="F58" s="49">
        <f>Sheet1!F39</f>
        <v>0</v>
      </c>
      <c r="G58" s="54"/>
      <c r="H58" s="18">
        <f>(F58)</f>
        <v>0</v>
      </c>
      <c r="I58" s="9"/>
      <c r="J58" s="101"/>
    </row>
    <row r="59" spans="1:10" ht="13.5" thickBot="1">
      <c r="A59" s="37"/>
      <c r="B59" s="10"/>
      <c r="C59" s="10"/>
      <c r="D59" s="10"/>
      <c r="E59" s="10"/>
      <c r="F59" s="10"/>
      <c r="G59" s="10"/>
      <c r="H59" s="11"/>
      <c r="I59" s="9"/>
      <c r="J59" s="101"/>
    </row>
    <row r="60" spans="1:10" ht="13.5" thickBot="1">
      <c r="A60" s="37"/>
      <c r="B60" s="10"/>
      <c r="C60" s="10"/>
      <c r="D60" s="10"/>
      <c r="E60" s="10"/>
      <c r="F60" s="10"/>
      <c r="G60" s="10"/>
      <c r="H60" s="11"/>
      <c r="I60" s="18" t="e">
        <f>SUM(H41:H58)</f>
        <v>#REF!</v>
      </c>
      <c r="J60" s="101"/>
    </row>
    <row r="61" spans="1:10" ht="13.5" thickBot="1">
      <c r="A61" s="37"/>
      <c r="B61" s="10"/>
      <c r="C61" s="10"/>
      <c r="D61" s="10"/>
      <c r="E61" s="10"/>
      <c r="F61" s="10"/>
      <c r="G61" s="10"/>
      <c r="H61" s="10"/>
      <c r="I61" s="25" t="e">
        <f>(I27-I60)</f>
        <v>#REF!</v>
      </c>
      <c r="J61" s="101"/>
    </row>
    <row r="62" spans="1:10" ht="13.5" thickBot="1">
      <c r="A62" s="52"/>
      <c r="B62" s="309" t="s">
        <v>23</v>
      </c>
      <c r="C62" s="309"/>
      <c r="D62" s="309"/>
      <c r="E62" s="309"/>
      <c r="F62" s="309"/>
      <c r="G62" s="309"/>
      <c r="H62" s="60"/>
      <c r="I62" s="107" t="e">
        <f>ROUND(I61,-1)</f>
        <v>#REF!</v>
      </c>
      <c r="J62" s="61"/>
    </row>
    <row r="63" spans="1:10" ht="13.5" thickTop="1">
      <c r="A63" s="90"/>
      <c r="B63" s="30"/>
      <c r="C63" s="302"/>
      <c r="D63" s="302"/>
      <c r="E63" s="302"/>
      <c r="F63" s="302"/>
      <c r="G63" s="302"/>
      <c r="H63" s="30"/>
      <c r="I63" s="89"/>
      <c r="J63" s="91"/>
    </row>
    <row r="64" spans="1:10" ht="12.75">
      <c r="A64" s="90"/>
      <c r="B64" s="63" t="s">
        <v>56</v>
      </c>
      <c r="C64" s="39" t="s">
        <v>42</v>
      </c>
      <c r="D64" s="30"/>
      <c r="E64" s="64" t="s">
        <v>43</v>
      </c>
      <c r="F64" s="30"/>
      <c r="G64" s="65"/>
      <c r="H64" s="30"/>
      <c r="I64" s="30"/>
      <c r="J64" s="91"/>
    </row>
    <row r="65" spans="1:10" ht="12.75">
      <c r="A65" s="90"/>
      <c r="B65" s="39" t="s">
        <v>25</v>
      </c>
      <c r="C65" s="31" t="e">
        <f>IF(J1&gt;2,0,I62)</f>
        <v>#REF!</v>
      </c>
      <c r="D65" s="31" t="e">
        <f>IF(J1=3,I62,C65)</f>
        <v>#REF!</v>
      </c>
      <c r="E65" s="66" t="e">
        <f>MAX(C65,D65)</f>
        <v>#REF!</v>
      </c>
      <c r="F65" s="64" t="e">
        <f>SUM(F66:F69)</f>
        <v>#REF!</v>
      </c>
      <c r="G65" s="63"/>
      <c r="H65" s="30"/>
      <c r="I65" s="63"/>
      <c r="J65" s="91"/>
    </row>
    <row r="66" spans="1:10" ht="13.5" thickBot="1">
      <c r="A66" s="92" t="s">
        <v>27</v>
      </c>
      <c r="B66" s="117" t="s">
        <v>58</v>
      </c>
      <c r="C66" s="69">
        <f>IF(J1=2,185000,150000)</f>
        <v>185000</v>
      </c>
      <c r="D66" s="70">
        <v>0</v>
      </c>
      <c r="E66" s="67">
        <f>IF(J1&lt;2,150000,185000)</f>
        <v>185000</v>
      </c>
      <c r="F66" s="67">
        <f>IF(J1&lt;3,E66,0)</f>
        <v>185000</v>
      </c>
      <c r="G66" s="63"/>
      <c r="H66" s="31">
        <f>IF(J1=3,0,E66)</f>
        <v>185000</v>
      </c>
      <c r="I66" s="63">
        <f>(D66*F66)</f>
        <v>0</v>
      </c>
      <c r="J66" s="102"/>
    </row>
    <row r="67" spans="1:10" ht="13.5" thickBot="1">
      <c r="A67" s="115"/>
      <c r="B67" s="21" t="s">
        <v>59</v>
      </c>
      <c r="C67" s="116">
        <f>IF(J1=1,150000,115000)</f>
        <v>115000</v>
      </c>
      <c r="D67" s="71">
        <v>0.1</v>
      </c>
      <c r="E67" s="67" t="e">
        <f>IF(I62&gt;H66,I62-H66,0)</f>
        <v>#REF!</v>
      </c>
      <c r="F67" s="67" t="e">
        <f>IF(E67&gt;300000,300000-H66,E67)</f>
        <v>#REF!</v>
      </c>
      <c r="G67" s="68"/>
      <c r="H67" s="63" t="e">
        <f>IF(J1&lt;3,F67,0)</f>
        <v>#REF!</v>
      </c>
      <c r="I67" s="63" t="e">
        <f>IF(J1&lt;3,(F67*D67),0)</f>
        <v>#REF!</v>
      </c>
      <c r="J67" s="91"/>
    </row>
    <row r="68" spans="1:10" ht="13.5" thickBot="1">
      <c r="A68" s="115"/>
      <c r="B68" s="21" t="s">
        <v>61</v>
      </c>
      <c r="C68" s="116">
        <v>200000</v>
      </c>
      <c r="D68" s="71">
        <v>0.2</v>
      </c>
      <c r="E68" s="72" t="e">
        <f>(C65-F66-F67)</f>
        <v>#REF!</v>
      </c>
      <c r="F68" s="67" t="e">
        <f>IF(J1&lt;3,E68,0)</f>
        <v>#REF!</v>
      </c>
      <c r="G68" s="68" t="e">
        <f>MIN(E68,200000)</f>
        <v>#REF!</v>
      </c>
      <c r="H68" s="63" t="e">
        <f>IF(G68&lt;0,0,G68)</f>
        <v>#REF!</v>
      </c>
      <c r="I68" s="32" t="e">
        <f>(H68*D68)</f>
        <v>#REF!</v>
      </c>
      <c r="J68" s="91"/>
    </row>
    <row r="69" spans="1:10" ht="12.75">
      <c r="A69" s="90" t="s">
        <v>28</v>
      </c>
      <c r="B69" s="118" t="s">
        <v>41</v>
      </c>
      <c r="C69" s="68" t="e">
        <f>(C65-F66-F67-H68)</f>
        <v>#REF!</v>
      </c>
      <c r="D69" s="71">
        <v>0.3</v>
      </c>
      <c r="E69" s="72" t="e">
        <f>IF(C69&lt;0,0,C69)</f>
        <v>#REF!</v>
      </c>
      <c r="F69" s="67" t="e">
        <f>(E69)</f>
        <v>#REF!</v>
      </c>
      <c r="G69" s="63"/>
      <c r="H69" s="63" t="e">
        <f>IF(J1&lt;3,F6:F69,0)</f>
        <v>#REF!</v>
      </c>
      <c r="I69" s="63" t="e">
        <f>(F69*D69)</f>
        <v>#REF!</v>
      </c>
      <c r="J69" s="91"/>
    </row>
    <row r="70" spans="1:10" ht="12.75">
      <c r="A70" s="90"/>
      <c r="B70" s="73">
        <f>IF(J1=3,225000,0)</f>
        <v>0</v>
      </c>
      <c r="C70" s="73">
        <f>(B70)</f>
        <v>0</v>
      </c>
      <c r="D70" s="74">
        <v>0</v>
      </c>
      <c r="E70" s="70" t="s">
        <v>45</v>
      </c>
      <c r="F70" s="75"/>
      <c r="G70" s="63" t="e">
        <f>IF(I62&lt;225000,I62,225000)</f>
        <v>#REF!</v>
      </c>
      <c r="H70" s="76">
        <v>0</v>
      </c>
      <c r="I70" s="63" t="e">
        <f>(G70*H70)</f>
        <v>#REF!</v>
      </c>
      <c r="J70" s="91"/>
    </row>
    <row r="71" spans="1:10" ht="12.75">
      <c r="A71" s="93"/>
      <c r="B71" s="73" t="b">
        <f>IF(J1=3,E65-B70)</f>
        <v>0</v>
      </c>
      <c r="C71" s="73">
        <v>75000</v>
      </c>
      <c r="D71" s="74">
        <v>0.1</v>
      </c>
      <c r="E71" s="39" t="s">
        <v>60</v>
      </c>
      <c r="F71" s="67" t="e">
        <f>IF(E65&gt;225000,MIN(B71:C71),0)</f>
        <v>#REF!</v>
      </c>
      <c r="G71" s="31" t="e">
        <f>(F71)</f>
        <v>#REF!</v>
      </c>
      <c r="H71" s="77">
        <v>0.1</v>
      </c>
      <c r="I71" s="31">
        <f>IF(J1=3,(G71*10/100),0)</f>
        <v>0</v>
      </c>
      <c r="J71" s="103"/>
    </row>
    <row r="72" spans="1:10" ht="12.75">
      <c r="A72" s="93"/>
      <c r="B72" s="73" t="b">
        <f>IF(J1&gt;2,E74-300000)</f>
        <v>0</v>
      </c>
      <c r="C72" s="73">
        <v>200000</v>
      </c>
      <c r="D72" s="74">
        <v>0.2</v>
      </c>
      <c r="E72" s="69" t="s">
        <v>62</v>
      </c>
      <c r="F72" s="31"/>
      <c r="G72" s="31" t="e">
        <f>IF(I62&gt;300000,MIN(B72:C72),0)</f>
        <v>#REF!</v>
      </c>
      <c r="H72" s="77">
        <v>0.2</v>
      </c>
      <c r="I72" s="78">
        <f>IF(J1=3,(G72*20/100),0)</f>
        <v>0</v>
      </c>
      <c r="J72" s="103"/>
    </row>
    <row r="73" spans="1:10" ht="12.75">
      <c r="A73" s="93"/>
      <c r="B73" s="73" t="e">
        <f>IF(I62&gt;500000,(E65-500000),0)</f>
        <v>#REF!</v>
      </c>
      <c r="C73" s="62"/>
      <c r="D73" s="74">
        <v>0.3</v>
      </c>
      <c r="E73" s="39" t="s">
        <v>68</v>
      </c>
      <c r="F73" s="62"/>
      <c r="G73" s="31" t="e">
        <f>(B73)</f>
        <v>#REF!</v>
      </c>
      <c r="H73" s="77">
        <v>0.3</v>
      </c>
      <c r="I73" s="31">
        <f>IF(J1=3,(G73*H73),0)</f>
        <v>0</v>
      </c>
      <c r="J73" s="103"/>
    </row>
    <row r="74" spans="1:10" ht="12.75">
      <c r="A74" s="94"/>
      <c r="B74" s="303" t="s">
        <v>44</v>
      </c>
      <c r="C74" s="304"/>
      <c r="D74" s="304"/>
      <c r="E74" s="79" t="e">
        <f>(E65)</f>
        <v>#REF!</v>
      </c>
      <c r="F74" s="79"/>
      <c r="G74" s="66" t="e">
        <f>SUM(G70:G73)</f>
        <v>#REF!</v>
      </c>
      <c r="H74" s="79"/>
      <c r="I74" s="31" t="e">
        <f>SUM(I66:I73)</f>
        <v>#REF!</v>
      </c>
      <c r="J74" s="103"/>
    </row>
    <row r="75" spans="1:10" ht="12.75">
      <c r="A75" s="93"/>
      <c r="B75" s="62"/>
      <c r="C75" s="62"/>
      <c r="D75" s="62"/>
      <c r="E75" s="62"/>
      <c r="F75" s="62"/>
      <c r="G75" s="62"/>
      <c r="H75" s="62"/>
      <c r="I75" s="78"/>
      <c r="J75" s="103"/>
    </row>
    <row r="76" spans="1:10" ht="12.75">
      <c r="A76" s="95" t="s">
        <v>36</v>
      </c>
      <c r="B76" s="266" t="s">
        <v>67</v>
      </c>
      <c r="C76" s="266"/>
      <c r="D76" s="74">
        <v>0.1</v>
      </c>
      <c r="E76" s="31"/>
      <c r="F76" s="31"/>
      <c r="G76" s="74"/>
      <c r="H76" s="31"/>
      <c r="I76" s="78">
        <f>IF(I5&gt;1000000,I74*D76,0)</f>
        <v>0</v>
      </c>
      <c r="J76" s="103"/>
    </row>
    <row r="77" spans="1:10" ht="12.75">
      <c r="A77" s="94"/>
      <c r="B77" s="31"/>
      <c r="C77" s="62"/>
      <c r="D77" s="75"/>
      <c r="E77" s="62"/>
      <c r="F77" s="62"/>
      <c r="G77" s="62"/>
      <c r="H77" s="62"/>
      <c r="I77" s="80"/>
      <c r="J77" s="103"/>
    </row>
    <row r="78" spans="1:10" ht="12.75">
      <c r="A78" s="94" t="s">
        <v>38</v>
      </c>
      <c r="B78" s="31" t="s">
        <v>39</v>
      </c>
      <c r="C78" s="31"/>
      <c r="D78" s="74">
        <v>0.03</v>
      </c>
      <c r="E78" s="31"/>
      <c r="F78" s="31"/>
      <c r="G78" s="31"/>
      <c r="H78" s="31"/>
      <c r="I78" s="78" t="e">
        <f>D78*(I74+I76)</f>
        <v>#REF!</v>
      </c>
      <c r="J78" s="103"/>
    </row>
    <row r="79" spans="1:10" ht="12.75">
      <c r="A79" s="96" t="s">
        <v>27</v>
      </c>
      <c r="B79" s="39"/>
      <c r="C79" s="39"/>
      <c r="D79" s="39"/>
      <c r="E79" s="39"/>
      <c r="F79" s="39"/>
      <c r="G79" s="39"/>
      <c r="H79" s="62"/>
      <c r="I79" s="78"/>
      <c r="J79" s="104"/>
    </row>
    <row r="80" spans="1:10" ht="12.75">
      <c r="A80" s="124"/>
      <c r="B80" s="125"/>
      <c r="C80" s="126"/>
      <c r="D80" s="126"/>
      <c r="E80" s="126"/>
      <c r="F80" s="126"/>
      <c r="G80" s="126"/>
      <c r="H80" s="127"/>
      <c r="I80" s="128"/>
      <c r="J80" s="129"/>
    </row>
    <row r="81" spans="1:10" ht="12.75">
      <c r="A81" s="130"/>
      <c r="B81" s="310" t="s">
        <v>80</v>
      </c>
      <c r="C81" s="314"/>
      <c r="D81" s="314"/>
      <c r="E81" s="314"/>
      <c r="F81" s="314"/>
      <c r="G81" s="314"/>
      <c r="H81" s="315"/>
      <c r="I81" s="136" t="e">
        <f>SUM(I74:I78)</f>
        <v>#REF!</v>
      </c>
      <c r="J81" s="131"/>
    </row>
    <row r="82" spans="1:10" ht="12.75">
      <c r="A82" s="135" t="s">
        <v>0</v>
      </c>
      <c r="B82" s="310" t="s">
        <v>82</v>
      </c>
      <c r="C82" s="311"/>
      <c r="D82" s="311"/>
      <c r="E82" s="311"/>
      <c r="F82" s="311"/>
      <c r="G82" s="311"/>
      <c r="H82" s="312"/>
      <c r="I82" s="137">
        <v>7153</v>
      </c>
      <c r="J82" s="62"/>
    </row>
    <row r="83" spans="1:10" ht="18">
      <c r="A83" s="62"/>
      <c r="B83" s="313" t="s">
        <v>81</v>
      </c>
      <c r="C83" s="270"/>
      <c r="D83" s="270"/>
      <c r="E83" s="270"/>
      <c r="F83" s="270"/>
      <c r="G83" s="270"/>
      <c r="H83" s="271"/>
      <c r="I83" s="137" t="e">
        <f>(I81-I82)</f>
        <v>#REF!</v>
      </c>
      <c r="J83" s="62"/>
    </row>
    <row r="84" spans="1:10" ht="18">
      <c r="A84" s="62"/>
      <c r="B84" s="132"/>
      <c r="C84" s="133"/>
      <c r="D84" s="133"/>
      <c r="E84" s="133"/>
      <c r="F84" s="133"/>
      <c r="G84" s="133"/>
      <c r="H84" s="133"/>
      <c r="I84" s="78"/>
      <c r="J84" s="62"/>
    </row>
    <row r="85" spans="1:10" ht="18">
      <c r="A85" s="62"/>
      <c r="B85" s="132"/>
      <c r="C85" s="133"/>
      <c r="D85" s="133"/>
      <c r="E85" s="133"/>
      <c r="F85" s="133"/>
      <c r="G85" s="133"/>
      <c r="H85" s="133"/>
      <c r="I85" s="78"/>
      <c r="J85" s="62"/>
    </row>
    <row r="86" spans="1:10" ht="18">
      <c r="A86" s="62"/>
      <c r="B86" s="132"/>
      <c r="C86" s="133"/>
      <c r="D86" s="133"/>
      <c r="E86" s="133"/>
      <c r="F86" s="134"/>
      <c r="G86" s="133"/>
      <c r="H86" s="133"/>
      <c r="I86" s="78"/>
      <c r="J86" s="62"/>
    </row>
    <row r="87" spans="1:10" ht="18">
      <c r="A87" s="62"/>
      <c r="B87" s="132"/>
      <c r="C87" s="133"/>
      <c r="D87" s="133"/>
      <c r="E87" s="133"/>
      <c r="F87" s="133"/>
      <c r="G87" s="133"/>
      <c r="H87" s="133"/>
      <c r="I87" s="78"/>
      <c r="J87" s="62"/>
    </row>
    <row r="88" spans="1:10" ht="18">
      <c r="A88" s="62"/>
      <c r="B88" s="132"/>
      <c r="C88" s="133"/>
      <c r="D88" s="133"/>
      <c r="E88" s="134"/>
      <c r="F88" s="133"/>
      <c r="G88" s="133"/>
      <c r="H88" s="133"/>
      <c r="I88" s="78"/>
      <c r="J88" s="62"/>
    </row>
    <row r="89" spans="1:10" ht="18">
      <c r="A89" s="62"/>
      <c r="B89" s="132"/>
      <c r="C89" s="133"/>
      <c r="D89" s="133"/>
      <c r="E89" s="133"/>
      <c r="F89" s="133"/>
      <c r="G89" s="133"/>
      <c r="H89" s="133"/>
      <c r="I89" s="78"/>
      <c r="J89" s="62"/>
    </row>
    <row r="90" spans="1:10" ht="18">
      <c r="A90" s="62"/>
      <c r="B90" s="132"/>
      <c r="C90" s="133"/>
      <c r="D90" s="133"/>
      <c r="E90" s="133"/>
      <c r="F90" s="133"/>
      <c r="G90" s="133"/>
      <c r="H90" s="133"/>
      <c r="I90" s="78"/>
      <c r="J90" s="62"/>
    </row>
    <row r="91" spans="1:10" ht="18">
      <c r="A91" s="62"/>
      <c r="B91" s="132"/>
      <c r="C91" s="133"/>
      <c r="D91" s="133"/>
      <c r="E91" s="133"/>
      <c r="F91" s="133"/>
      <c r="G91" s="133"/>
      <c r="H91" s="133"/>
      <c r="I91" s="78"/>
      <c r="J91" s="62"/>
    </row>
    <row r="92" spans="1:10" ht="18">
      <c r="A92" s="62"/>
      <c r="B92" s="132"/>
      <c r="C92" s="133"/>
      <c r="D92" s="133"/>
      <c r="E92" s="133"/>
      <c r="F92" s="133"/>
      <c r="G92" s="133"/>
      <c r="H92" s="133"/>
      <c r="I92" s="78"/>
      <c r="J92" s="62"/>
    </row>
    <row r="93" spans="1:10" ht="18">
      <c r="A93" s="62"/>
      <c r="B93" s="132"/>
      <c r="C93" s="133"/>
      <c r="D93" s="133"/>
      <c r="E93" s="133"/>
      <c r="F93" s="133"/>
      <c r="G93" s="133"/>
      <c r="H93" s="133"/>
      <c r="I93" s="78"/>
      <c r="J93" s="62"/>
    </row>
    <row r="94" spans="1:10" ht="18.75" thickBot="1">
      <c r="A94" s="119"/>
      <c r="B94" s="120"/>
      <c r="C94" s="121"/>
      <c r="D94" s="121"/>
      <c r="E94" s="121"/>
      <c r="F94" s="121"/>
      <c r="G94" s="121"/>
      <c r="H94" s="121"/>
      <c r="I94" s="122"/>
      <c r="J94" s="123"/>
    </row>
    <row r="95" spans="1:10" ht="18.75" thickBot="1">
      <c r="A95" s="119"/>
      <c r="B95" s="120"/>
      <c r="C95" s="121"/>
      <c r="D95" s="121"/>
      <c r="E95" s="121"/>
      <c r="F95" s="121"/>
      <c r="G95" s="121"/>
      <c r="H95" s="121"/>
      <c r="I95" s="122"/>
      <c r="J95" s="123"/>
    </row>
    <row r="96" spans="1:10" ht="13.5" thickBot="1">
      <c r="A96" s="12"/>
      <c r="B96" s="19"/>
      <c r="C96" s="17"/>
      <c r="D96" s="17"/>
      <c r="E96" s="20"/>
      <c r="F96" s="20"/>
      <c r="G96" s="51"/>
      <c r="H96" s="18"/>
      <c r="I96" s="9"/>
      <c r="J96" s="5"/>
    </row>
    <row r="97" spans="1:10" ht="13.5" thickBot="1">
      <c r="A97" s="6"/>
      <c r="B97" s="10"/>
      <c r="C97" s="10"/>
      <c r="D97" s="10"/>
      <c r="E97" s="10"/>
      <c r="F97" s="10"/>
      <c r="G97" s="10"/>
      <c r="H97" s="11"/>
      <c r="I97" s="9"/>
      <c r="J97" s="5"/>
    </row>
    <row r="98" spans="1:10" ht="13.5" thickBot="1">
      <c r="A98" s="12"/>
      <c r="B98" s="35"/>
      <c r="C98" s="17"/>
      <c r="D98" s="17"/>
      <c r="E98" s="22"/>
      <c r="F98" s="20"/>
      <c r="G98" s="20"/>
      <c r="H98" s="50"/>
      <c r="I98" s="9"/>
      <c r="J98" s="5"/>
    </row>
    <row r="99" spans="1:10" ht="13.5" thickBot="1">
      <c r="A99" s="56"/>
      <c r="B99" s="55"/>
      <c r="C99" s="109"/>
      <c r="D99" s="105"/>
      <c r="E99" s="50"/>
      <c r="F99" s="24"/>
      <c r="G99" s="53"/>
      <c r="H99" s="18"/>
      <c r="I99" s="9"/>
      <c r="J99" s="5"/>
    </row>
    <row r="100" spans="1:10" ht="13.5" thickBot="1">
      <c r="A100" s="57"/>
      <c r="B100" s="18"/>
      <c r="C100" s="109"/>
      <c r="D100" s="105"/>
      <c r="E100" s="54"/>
      <c r="F100" s="27"/>
      <c r="G100" s="54"/>
      <c r="H100" s="18"/>
      <c r="I100" s="9"/>
      <c r="J100" s="5"/>
    </row>
    <row r="101" spans="1:10" ht="13.5" thickBot="1">
      <c r="A101" s="6"/>
      <c r="B101" s="8"/>
      <c r="C101" s="8"/>
      <c r="D101" s="8"/>
      <c r="E101" s="11"/>
      <c r="F101" s="11"/>
      <c r="G101" s="11"/>
      <c r="H101" s="11"/>
      <c r="I101" s="9"/>
      <c r="J101" s="5"/>
    </row>
    <row r="102" spans="1:10" ht="13.5" thickBot="1">
      <c r="A102" s="21"/>
      <c r="B102" s="58"/>
      <c r="C102" s="59"/>
      <c r="D102" s="59"/>
      <c r="E102" s="53"/>
      <c r="F102" s="24"/>
      <c r="G102" s="53"/>
      <c r="H102" s="18"/>
      <c r="I102" s="9"/>
      <c r="J102" s="5"/>
    </row>
    <row r="103" spans="1:10" ht="12.75">
      <c r="A103" s="37"/>
      <c r="B103" s="305"/>
      <c r="C103" s="305"/>
      <c r="D103" s="305"/>
      <c r="E103" s="305"/>
      <c r="F103" s="306"/>
      <c r="G103" s="306"/>
      <c r="H103" s="46"/>
      <c r="I103" s="9"/>
      <c r="J103" s="5"/>
    </row>
    <row r="104" spans="1:10" ht="13.5" thickBot="1">
      <c r="A104" s="38"/>
      <c r="B104" s="307"/>
      <c r="C104" s="308"/>
      <c r="D104" s="308"/>
      <c r="E104" s="308"/>
      <c r="F104" s="308"/>
      <c r="G104" s="308"/>
      <c r="H104" s="47"/>
      <c r="I104" s="9"/>
      <c r="J104" s="5"/>
    </row>
    <row r="105" spans="1:10" ht="13.5" thickBot="1">
      <c r="A105" s="21"/>
      <c r="B105" s="58"/>
      <c r="C105" s="59"/>
      <c r="D105" s="59"/>
      <c r="E105" s="53"/>
      <c r="F105" s="53"/>
      <c r="G105" s="53"/>
      <c r="H105" s="45"/>
      <c r="I105" s="9"/>
      <c r="J105" s="5"/>
    </row>
    <row r="106" spans="1:10" ht="13.5" thickBot="1">
      <c r="A106" s="38"/>
      <c r="B106" s="108"/>
      <c r="C106" s="54"/>
      <c r="D106" s="54"/>
      <c r="E106" s="54"/>
      <c r="F106" s="27"/>
      <c r="G106" s="54"/>
      <c r="H106" s="18"/>
      <c r="I106" s="9"/>
      <c r="J106" s="5"/>
    </row>
    <row r="107" spans="1:10" ht="13.5" thickBot="1">
      <c r="A107" s="6"/>
      <c r="B107" s="10"/>
      <c r="C107" s="10"/>
      <c r="D107" s="10"/>
      <c r="E107" s="10"/>
      <c r="F107" s="10"/>
      <c r="G107" s="10"/>
      <c r="H107" s="11"/>
      <c r="I107" s="9"/>
      <c r="J107" s="5"/>
    </row>
    <row r="108" spans="1:10" ht="13.5" thickBot="1">
      <c r="A108" s="6"/>
      <c r="B108" s="10"/>
      <c r="C108" s="10"/>
      <c r="D108" s="10"/>
      <c r="E108" s="10"/>
      <c r="F108" s="10"/>
      <c r="G108" s="10"/>
      <c r="H108" s="11"/>
      <c r="I108" s="18"/>
      <c r="J108" s="5"/>
    </row>
    <row r="109" spans="1:10" ht="13.5" thickBot="1">
      <c r="A109" s="6"/>
      <c r="B109" s="10"/>
      <c r="C109" s="10"/>
      <c r="D109" s="10"/>
      <c r="E109" s="10"/>
      <c r="F109" s="10"/>
      <c r="G109" s="10"/>
      <c r="H109" s="10"/>
      <c r="I109" s="25"/>
      <c r="J109" s="5"/>
    </row>
    <row r="110" spans="1:10" ht="13.5" thickBot="1">
      <c r="A110" s="52"/>
      <c r="B110" s="309"/>
      <c r="C110" s="309"/>
      <c r="D110" s="309"/>
      <c r="E110" s="309"/>
      <c r="F110" s="309"/>
      <c r="G110" s="309"/>
      <c r="H110" s="60"/>
      <c r="I110" s="107"/>
      <c r="J110" s="110"/>
    </row>
    <row r="111" spans="1:10" ht="13.5" thickTop="1">
      <c r="A111" s="30"/>
      <c r="B111" s="30"/>
      <c r="C111" s="302"/>
      <c r="D111" s="302"/>
      <c r="E111" s="302"/>
      <c r="F111" s="302"/>
      <c r="G111" s="302"/>
      <c r="H111" s="30"/>
      <c r="I111" s="89"/>
      <c r="J111" s="30"/>
    </row>
    <row r="112" spans="1:10" ht="12.75">
      <c r="A112" s="30"/>
      <c r="B112" s="63"/>
      <c r="C112" s="39"/>
      <c r="D112" s="30"/>
      <c r="E112" s="64"/>
      <c r="F112" s="30"/>
      <c r="G112" s="65"/>
      <c r="H112" s="30"/>
      <c r="I112" s="30"/>
      <c r="J112" s="30"/>
    </row>
    <row r="113" spans="1:10" ht="12.75">
      <c r="A113" s="30"/>
      <c r="B113" s="39"/>
      <c r="C113" s="31"/>
      <c r="D113" s="31"/>
      <c r="E113" s="66"/>
      <c r="F113" s="64"/>
      <c r="G113" s="63"/>
      <c r="H113" s="30"/>
      <c r="I113" s="63"/>
      <c r="J113" s="30"/>
    </row>
    <row r="114" spans="1:10" ht="12.75">
      <c r="A114" s="68"/>
      <c r="B114" s="39"/>
      <c r="C114" s="69"/>
      <c r="D114" s="70"/>
      <c r="E114" s="67"/>
      <c r="F114" s="67"/>
      <c r="G114" s="63"/>
      <c r="H114" s="31"/>
      <c r="I114" s="63"/>
      <c r="J114" s="68"/>
    </row>
    <row r="115" spans="1:10" ht="12.75">
      <c r="A115" s="30"/>
      <c r="B115" s="39"/>
      <c r="C115" s="63"/>
      <c r="D115" s="71"/>
      <c r="E115" s="67"/>
      <c r="F115" s="67"/>
      <c r="G115" s="68"/>
      <c r="H115" s="63"/>
      <c r="I115" s="63"/>
      <c r="J115" s="30"/>
    </row>
    <row r="116" spans="1:10" ht="12.75">
      <c r="A116" s="30"/>
      <c r="B116" s="39"/>
      <c r="C116" s="63"/>
      <c r="D116" s="71"/>
      <c r="E116" s="72"/>
      <c r="F116" s="67"/>
      <c r="G116" s="68"/>
      <c r="H116" s="63"/>
      <c r="I116" s="32"/>
      <c r="J116" s="30"/>
    </row>
    <row r="117" spans="1:10" ht="12.75">
      <c r="A117" s="30"/>
      <c r="B117" s="39"/>
      <c r="C117" s="68"/>
      <c r="D117" s="71"/>
      <c r="E117" s="72"/>
      <c r="F117" s="67"/>
      <c r="G117" s="63"/>
      <c r="H117" s="63"/>
      <c r="I117" s="63"/>
      <c r="J117" s="30"/>
    </row>
    <row r="118" spans="1:10" ht="12.75">
      <c r="A118" s="30"/>
      <c r="B118" s="73"/>
      <c r="C118" s="73"/>
      <c r="D118" s="74"/>
      <c r="E118" s="70"/>
      <c r="F118" s="75"/>
      <c r="G118" s="63"/>
      <c r="H118" s="76"/>
      <c r="I118" s="63"/>
      <c r="J118" s="30"/>
    </row>
    <row r="119" spans="1:10" ht="12.75">
      <c r="A119" s="62"/>
      <c r="B119" s="73"/>
      <c r="C119" s="73"/>
      <c r="D119" s="74"/>
      <c r="E119" s="39"/>
      <c r="F119" s="67"/>
      <c r="G119" s="31"/>
      <c r="H119" s="77"/>
      <c r="I119" s="31"/>
      <c r="J119" s="62"/>
    </row>
    <row r="120" spans="1:10" ht="12.75">
      <c r="A120" s="62"/>
      <c r="B120" s="73"/>
      <c r="C120" s="73"/>
      <c r="D120" s="74"/>
      <c r="E120" s="69"/>
      <c r="F120" s="31"/>
      <c r="G120" s="31"/>
      <c r="H120" s="77"/>
      <c r="I120" s="78"/>
      <c r="J120" s="62"/>
    </row>
    <row r="121" spans="1:10" ht="12.75">
      <c r="A121" s="62"/>
      <c r="B121" s="73"/>
      <c r="C121" s="62"/>
      <c r="D121" s="74"/>
      <c r="E121" s="39"/>
      <c r="F121" s="62"/>
      <c r="G121" s="31"/>
      <c r="H121" s="77"/>
      <c r="I121" s="31"/>
      <c r="J121" s="62"/>
    </row>
    <row r="122" spans="1:10" ht="12.75">
      <c r="A122" s="39"/>
      <c r="B122" s="303"/>
      <c r="C122" s="304"/>
      <c r="D122" s="304"/>
      <c r="E122" s="79"/>
      <c r="F122" s="79"/>
      <c r="G122" s="66"/>
      <c r="H122" s="79"/>
      <c r="I122" s="31"/>
      <c r="J122" s="62"/>
    </row>
    <row r="123" spans="1:10" ht="12.75">
      <c r="A123" s="62"/>
      <c r="B123" s="62"/>
      <c r="C123" s="62"/>
      <c r="D123" s="62"/>
      <c r="E123" s="62"/>
      <c r="F123" s="62"/>
      <c r="G123" s="62"/>
      <c r="H123" s="62"/>
      <c r="I123" s="78"/>
      <c r="J123" s="62"/>
    </row>
    <row r="124" spans="1:10" ht="12.75">
      <c r="A124" s="69"/>
      <c r="B124" s="266"/>
      <c r="C124" s="266"/>
      <c r="D124" s="74"/>
      <c r="E124" s="31"/>
      <c r="F124" s="31"/>
      <c r="G124" s="74"/>
      <c r="H124" s="31"/>
      <c r="I124" s="78"/>
      <c r="J124" s="62"/>
    </row>
    <row r="125" spans="1:10" ht="12.75">
      <c r="A125" s="39"/>
      <c r="B125" s="31"/>
      <c r="C125" s="62"/>
      <c r="D125" s="75"/>
      <c r="E125" s="62"/>
      <c r="F125" s="62"/>
      <c r="G125" s="62"/>
      <c r="H125" s="62"/>
      <c r="I125" s="80"/>
      <c r="J125" s="62"/>
    </row>
    <row r="126" spans="1:10" ht="12.75">
      <c r="A126" s="39"/>
      <c r="B126" s="31"/>
      <c r="C126" s="31"/>
      <c r="D126" s="74"/>
      <c r="E126" s="31"/>
      <c r="F126" s="31"/>
      <c r="G126" s="31"/>
      <c r="H126" s="31"/>
      <c r="I126" s="78"/>
      <c r="J126" s="62"/>
    </row>
    <row r="127" spans="1:10" ht="12.75">
      <c r="A127" s="67"/>
      <c r="B127" s="39"/>
      <c r="C127" s="39"/>
      <c r="D127" s="39"/>
      <c r="E127" s="39"/>
      <c r="F127" s="39"/>
      <c r="G127" s="39"/>
      <c r="H127" s="62"/>
      <c r="I127" s="78"/>
      <c r="J127" s="67"/>
    </row>
    <row r="128" spans="1:10" ht="18.75" thickBot="1">
      <c r="A128" s="62"/>
      <c r="B128" s="267"/>
      <c r="C128" s="268"/>
      <c r="D128" s="268"/>
      <c r="E128" s="268"/>
      <c r="F128" s="268"/>
      <c r="G128" s="268"/>
      <c r="H128" s="269"/>
      <c r="I128" s="106"/>
      <c r="J128" s="62"/>
    </row>
    <row r="129" spans="1:10" ht="16.5" thickTop="1">
      <c r="A129" s="298"/>
      <c r="B129" s="299"/>
      <c r="C129" s="300"/>
      <c r="D129" s="300"/>
      <c r="E129" s="300"/>
      <c r="F129" s="300"/>
      <c r="G129" s="300"/>
      <c r="H129" s="300"/>
      <c r="I129" s="301"/>
      <c r="J129" s="300"/>
    </row>
  </sheetData>
  <mergeCells count="24">
    <mergeCell ref="A1:I1"/>
    <mergeCell ref="C63:G63"/>
    <mergeCell ref="B74:D74"/>
    <mergeCell ref="B76:C76"/>
    <mergeCell ref="A2:J2"/>
    <mergeCell ref="A3:E3"/>
    <mergeCell ref="F3:I3"/>
    <mergeCell ref="A4:E4"/>
    <mergeCell ref="F4:I4"/>
    <mergeCell ref="B81:H81"/>
    <mergeCell ref="B41:C41"/>
    <mergeCell ref="B55:G55"/>
    <mergeCell ref="B56:G56"/>
    <mergeCell ref="B62:G62"/>
    <mergeCell ref="B103:G103"/>
    <mergeCell ref="B104:G104"/>
    <mergeCell ref="B110:G110"/>
    <mergeCell ref="B82:H82"/>
    <mergeCell ref="B83:H83"/>
    <mergeCell ref="A129:J129"/>
    <mergeCell ref="C111:G111"/>
    <mergeCell ref="B122:D122"/>
    <mergeCell ref="B124:C124"/>
    <mergeCell ref="B128:H128"/>
  </mergeCells>
  <dataValidations count="1">
    <dataValidation type="whole" operator="lessThanOrEqual" allowBlank="1" showInputMessage="1" showErrorMessage="1" promptTitle="TRANSPORT ALLOWANCE" prompt="dxx" errorTitle="TRANSPORT ALLOWANCE" error="ta can be only for Rs.9600/-" sqref="G7">
      <formula1>9600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VENKAT</cp:lastModifiedBy>
  <dcterms:created xsi:type="dcterms:W3CDTF">2008-03-23T09:51:05Z</dcterms:created>
  <dcterms:modified xsi:type="dcterms:W3CDTF">2009-02-06T16:07:43Z</dcterms:modified>
  <cp:category/>
  <cp:version/>
  <cp:contentType/>
  <cp:contentStatus/>
</cp:coreProperties>
</file>